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d.docs.live.net/d688f1c7adecd45f/Documentos/SONIA FONCEP/AUSTERIDAD/2022/HACIENDA/1 SEMESTRE/"/>
    </mc:Choice>
  </mc:AlternateContent>
  <xr:revisionPtr revIDLastSave="99" documentId="8_{111A8E0E-D3C8-470B-8732-3C75CD220DB1}" xr6:coauthVersionLast="47" xr6:coauthVersionMax="47" xr10:uidLastSave="{0706FF69-A68B-44C7-81D0-3234E611747F}"/>
  <bookViews>
    <workbookView xWindow="-110" yWindow="-110" windowWidth="19420" windowHeight="10300" activeTab="1" xr2:uid="{00000000-000D-0000-FFFF-FFFF00000000}"/>
  </bookViews>
  <sheets>
    <sheet name="datos" sheetId="2" r:id="rId1"/>
    <sheet name="formato captura" sheetId="3" r:id="rId2"/>
    <sheet name="Hoja1" sheetId="4" r:id="rId3"/>
  </sheets>
  <definedNames>
    <definedName name="_xlnm._FilterDatabase" localSheetId="1" hidden="1">'formato captura'!$A$11:$Y$34</definedName>
    <definedName name="_xlnm._FilterDatabase" localSheetId="2" hidden="1">Hoja1!$A$1:$R$27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3" i="3" l="1"/>
  <c r="L25" i="3"/>
  <c r="J25" i="3"/>
  <c r="H25" i="3"/>
  <c r="L24" i="3"/>
  <c r="S19" i="3" l="1"/>
  <c r="S13" i="3" l="1"/>
  <c r="S14" i="3"/>
  <c r="S15" i="3"/>
  <c r="S16" i="3"/>
  <c r="S17" i="3"/>
  <c r="S18" i="3"/>
  <c r="S20" i="3"/>
  <c r="S21" i="3"/>
  <c r="S22" i="3"/>
  <c r="S23" i="3"/>
  <c r="S24" i="3"/>
  <c r="S25" i="3"/>
  <c r="S26" i="3"/>
  <c r="S27" i="3"/>
  <c r="S28" i="3"/>
  <c r="S29" i="3"/>
  <c r="S30" i="3"/>
  <c r="S31" i="3"/>
  <c r="S32" i="3"/>
  <c r="S33" i="3"/>
  <c r="S34" i="3"/>
  <c r="S12" i="3"/>
  <c r="T20" i="3"/>
  <c r="T21" i="3"/>
  <c r="T22" i="3"/>
  <c r="T23" i="3"/>
  <c r="T24" i="3"/>
  <c r="T25" i="3"/>
  <c r="T26" i="3"/>
  <c r="T27" i="3"/>
  <c r="T28" i="3"/>
  <c r="T29" i="3"/>
  <c r="T30" i="3"/>
  <c r="T31" i="3"/>
  <c r="T32" i="3"/>
  <c r="T33" i="3"/>
  <c r="T34" i="3"/>
  <c r="T18" i="3"/>
  <c r="T19" i="3"/>
  <c r="T13" i="3"/>
  <c r="T14" i="3"/>
  <c r="T15" i="3"/>
  <c r="T16" i="3"/>
  <c r="T17" i="3"/>
  <c r="T12" i="3"/>
  <c r="N5" i="4" l="1"/>
  <c r="P5" i="4" s="1"/>
  <c r="O5" i="4"/>
  <c r="Q5" i="4" s="1"/>
  <c r="O27" i="4"/>
  <c r="Q27" i="4" s="1"/>
  <c r="N27" i="4"/>
  <c r="P27" i="4" s="1"/>
  <c r="O26" i="4"/>
  <c r="Q26" i="4" s="1"/>
  <c r="N26" i="4"/>
  <c r="P26" i="4" s="1"/>
  <c r="O25" i="4"/>
  <c r="Q25" i="4" s="1"/>
  <c r="N25" i="4"/>
  <c r="P25" i="4" s="1"/>
  <c r="O24" i="4"/>
  <c r="Q24" i="4" s="1"/>
  <c r="N24" i="4"/>
  <c r="P24" i="4" s="1"/>
  <c r="O23" i="4"/>
  <c r="Q23" i="4" s="1"/>
  <c r="N23" i="4"/>
  <c r="P23" i="4" s="1"/>
  <c r="O22" i="4"/>
  <c r="Q22" i="4" s="1"/>
  <c r="N22" i="4"/>
  <c r="P22" i="4" s="1"/>
  <c r="O21" i="4"/>
  <c r="Q21" i="4" s="1"/>
  <c r="N21" i="4"/>
  <c r="P21" i="4" s="1"/>
  <c r="O20" i="4"/>
  <c r="Q20" i="4" s="1"/>
  <c r="N20" i="4"/>
  <c r="P20" i="4" s="1"/>
  <c r="O19" i="4"/>
  <c r="Q19" i="4" s="1"/>
  <c r="N19" i="4"/>
  <c r="P19" i="4" s="1"/>
  <c r="M18" i="4"/>
  <c r="O18" i="4" s="1"/>
  <c r="Q18" i="4" s="1"/>
  <c r="L18" i="4"/>
  <c r="N18" i="4" s="1"/>
  <c r="P18" i="4" s="1"/>
  <c r="K18" i="4"/>
  <c r="J18" i="4"/>
  <c r="H18" i="4"/>
  <c r="M17" i="4"/>
  <c r="L17" i="4"/>
  <c r="K17" i="4"/>
  <c r="J17" i="4"/>
  <c r="I17" i="4"/>
  <c r="O17" i="4" s="1"/>
  <c r="Q17" i="4" s="1"/>
  <c r="H17" i="4"/>
  <c r="O16" i="4"/>
  <c r="Q16" i="4" s="1"/>
  <c r="N16" i="4"/>
  <c r="P16" i="4" s="1"/>
  <c r="O15" i="4"/>
  <c r="Q15" i="4" s="1"/>
  <c r="N15" i="4"/>
  <c r="P15" i="4" s="1"/>
  <c r="O14" i="4"/>
  <c r="Q14" i="4" s="1"/>
  <c r="N14" i="4"/>
  <c r="P14" i="4" s="1"/>
  <c r="O13" i="4"/>
  <c r="Q13" i="4" s="1"/>
  <c r="N13" i="4"/>
  <c r="P13" i="4" s="1"/>
  <c r="O12" i="4"/>
  <c r="Q12" i="4" s="1"/>
  <c r="N12" i="4"/>
  <c r="P12" i="4" s="1"/>
  <c r="O11" i="4"/>
  <c r="Q11" i="4" s="1"/>
  <c r="N11" i="4"/>
  <c r="P11" i="4" s="1"/>
  <c r="O10" i="4"/>
  <c r="Q10" i="4" s="1"/>
  <c r="N10" i="4"/>
  <c r="P10" i="4" s="1"/>
  <c r="O9" i="4"/>
  <c r="Q9" i="4" s="1"/>
  <c r="N9" i="4"/>
  <c r="P9" i="4" s="1"/>
  <c r="O8" i="4"/>
  <c r="Q8" i="4" s="1"/>
  <c r="N8" i="4"/>
  <c r="P8" i="4" s="1"/>
  <c r="O7" i="4"/>
  <c r="Q7" i="4" s="1"/>
  <c r="N7" i="4"/>
  <c r="P7" i="4" s="1"/>
  <c r="O6" i="4"/>
  <c r="Q6" i="4" s="1"/>
  <c r="N6" i="4"/>
  <c r="P6" i="4" s="1"/>
  <c r="N17" i="4" l="1"/>
  <c r="P17" i="4" s="1"/>
  <c r="U34" i="3"/>
  <c r="W34" i="3" s="1"/>
  <c r="O34" i="3"/>
  <c r="Q34" i="3" s="1"/>
  <c r="N34" i="3"/>
  <c r="P34" i="3" s="1"/>
  <c r="V34" i="3"/>
  <c r="X34" i="3" s="1"/>
  <c r="N15" i="3" l="1"/>
  <c r="V14" i="3" l="1"/>
  <c r="X14" i="3" s="1"/>
  <c r="U14" i="3"/>
  <c r="W14" i="3" s="1"/>
  <c r="O14" i="3"/>
  <c r="Q14" i="3" s="1"/>
  <c r="N14" i="3"/>
  <c r="P14" i="3" s="1"/>
  <c r="U13" i="3"/>
  <c r="W13" i="3" s="1"/>
  <c r="V13" i="3"/>
  <c r="X13"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W22" i="3" s="1"/>
  <c r="V22" i="3"/>
  <c r="X22" i="3" s="1"/>
  <c r="U23" i="3"/>
  <c r="W23" i="3" s="1"/>
  <c r="V23" i="3"/>
  <c r="X23" i="3" s="1"/>
  <c r="U24" i="3"/>
  <c r="W24" i="3" s="1"/>
  <c r="V24" i="3"/>
  <c r="X24" i="3" s="1"/>
  <c r="U25" i="3"/>
  <c r="W25" i="3" s="1"/>
  <c r="V25" i="3"/>
  <c r="X25" i="3" s="1"/>
  <c r="U26" i="3"/>
  <c r="W26" i="3" s="1"/>
  <c r="V26" i="3"/>
  <c r="X26" i="3" s="1"/>
  <c r="U27" i="3"/>
  <c r="W27" i="3" s="1"/>
  <c r="V27" i="3"/>
  <c r="X27" i="3" s="1"/>
  <c r="U28" i="3"/>
  <c r="W28" i="3" s="1"/>
  <c r="V28" i="3"/>
  <c r="X28" i="3"/>
  <c r="U29" i="3"/>
  <c r="W29" i="3" s="1"/>
  <c r="V29" i="3"/>
  <c r="X29" i="3" s="1"/>
  <c r="U30" i="3"/>
  <c r="W30" i="3" s="1"/>
  <c r="V30" i="3"/>
  <c r="X30" i="3" s="1"/>
  <c r="U31" i="3"/>
  <c r="W31" i="3" s="1"/>
  <c r="V31" i="3"/>
  <c r="X31" i="3" s="1"/>
  <c r="U32" i="3"/>
  <c r="W32" i="3" s="1"/>
  <c r="V32" i="3"/>
  <c r="X32" i="3" s="1"/>
  <c r="U33" i="3"/>
  <c r="W33" i="3" s="1"/>
  <c r="V33" i="3"/>
  <c r="X33" i="3" s="1"/>
  <c r="P13" i="3"/>
  <c r="O13" i="3"/>
  <c r="Q13" i="3" s="1"/>
  <c r="P15" i="3"/>
  <c r="O15" i="3"/>
  <c r="Q15" i="3" s="1"/>
  <c r="N16" i="3"/>
  <c r="P16" i="3" s="1"/>
  <c r="O16" i="3"/>
  <c r="Q16" i="3" s="1"/>
  <c r="N17" i="3"/>
  <c r="P17" i="3" s="1"/>
  <c r="O17" i="3"/>
  <c r="Q17" i="3" s="1"/>
  <c r="N18" i="3"/>
  <c r="P18" i="3" s="1"/>
  <c r="O18" i="3"/>
  <c r="Q18" i="3" s="1"/>
  <c r="N19" i="3"/>
  <c r="P19" i="3" s="1"/>
  <c r="O19" i="3"/>
  <c r="Q19" i="3" s="1"/>
  <c r="N20" i="3"/>
  <c r="P20" i="3" s="1"/>
  <c r="O20" i="3"/>
  <c r="Q20" i="3" s="1"/>
  <c r="N21" i="3"/>
  <c r="P21" i="3" s="1"/>
  <c r="O21" i="3"/>
  <c r="Q21" i="3" s="1"/>
  <c r="N22" i="3"/>
  <c r="P22" i="3" s="1"/>
  <c r="O22" i="3"/>
  <c r="Q22" i="3" s="1"/>
  <c r="N23" i="3"/>
  <c r="P23" i="3" s="1"/>
  <c r="O23" i="3"/>
  <c r="Q23" i="3" s="1"/>
  <c r="N24" i="3"/>
  <c r="P24" i="3" s="1"/>
  <c r="O24" i="3"/>
  <c r="Q24" i="3" s="1"/>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N31" i="3"/>
  <c r="P31" i="3" s="1"/>
  <c r="O31" i="3"/>
  <c r="Q31" i="3" s="1"/>
  <c r="N32" i="3"/>
  <c r="P32" i="3" s="1"/>
  <c r="O32" i="3"/>
  <c r="Q32" i="3" s="1"/>
  <c r="N33" i="3"/>
  <c r="P33" i="3" s="1"/>
  <c r="O33" i="3"/>
  <c r="Q33" i="3" s="1"/>
  <c r="V12" i="3" l="1"/>
  <c r="X12" i="3" s="1"/>
  <c r="U12" i="3"/>
  <c r="W12" i="3" s="1"/>
  <c r="O12" i="3"/>
  <c r="Q12" i="3" s="1"/>
  <c r="N12" i="3"/>
  <c r="P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D19" authorId="0" shapeId="0" xr:uid="{CB5BD56F-3957-43A5-B1E2-6E2ABE49BE00}">
      <text>
        <r>
          <rPr>
            <b/>
            <sz val="9"/>
            <color indexed="81"/>
            <rFont val="Tahoma"/>
            <family val="2"/>
          </rPr>
          <t>OIS - ADM</t>
        </r>
      </text>
    </comment>
    <comment ref="D30" authorId="0" shapeId="0" xr:uid="{5F00FE9F-EBA6-46DC-9A29-53156D8612C5}">
      <text>
        <r>
          <rPr>
            <b/>
            <sz val="9"/>
            <color indexed="81"/>
            <rFont val="Tahoma"/>
            <family val="2"/>
          </rPr>
          <t>TH</t>
        </r>
      </text>
    </comment>
    <comment ref="I31" authorId="0" shapeId="0" xr:uid="{6D8F60CF-0CBC-48C1-A1FC-756F29E6EFEB}">
      <text>
        <r>
          <rPr>
            <b/>
            <sz val="9"/>
            <color indexed="81"/>
            <rFont val="Tahoma"/>
            <family val="2"/>
          </rPr>
          <t>Validar si solamente se incluye acueducto</t>
        </r>
      </text>
    </comment>
    <comment ref="I33" authorId="0" shapeId="0" xr:uid="{FB473FFA-1F2E-46CE-B627-201D2FCEF9C8}">
      <text>
        <r>
          <rPr>
            <b/>
            <sz val="9"/>
            <color indexed="81"/>
            <rFont val="Tahoma"/>
            <family val="2"/>
          </rPr>
          <t>se incluyen las 3 cuentas</t>
        </r>
      </text>
    </comment>
    <comment ref="M33" authorId="0" shapeId="0" xr:uid="{2E42CCE1-8BA1-4A4B-BDA2-4E01F832481B}">
      <text>
        <r>
          <rPr>
            <b/>
            <sz val="9"/>
            <color indexed="81"/>
            <rFont val="Tahoma"/>
            <family val="2"/>
          </rPr>
          <t>sobre las 3 cuentas</t>
        </r>
      </text>
    </comment>
    <comment ref="D34" authorId="0" shapeId="0" xr:uid="{3235E0C5-EDFA-498E-BB25-A52BCEE8D330}">
      <text>
        <r>
          <rPr>
            <b/>
            <sz val="9"/>
            <color indexed="81"/>
            <rFont val="Tahoma"/>
            <family val="2"/>
          </rPr>
          <t>presupuesto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D5" authorId="0" shapeId="0" xr:uid="{548A8198-965D-4A4D-9B2B-6888EB79B65D}">
      <text>
        <r>
          <rPr>
            <b/>
            <sz val="9"/>
            <color indexed="81"/>
            <rFont val="Tahoma"/>
            <family val="2"/>
          </rPr>
          <t>OAJ</t>
        </r>
      </text>
    </comment>
    <comment ref="D6" authorId="0" shapeId="0" xr:uid="{03AFE928-83F6-4A5C-A33A-B920CDC165FF}">
      <text>
        <r>
          <rPr>
            <b/>
            <sz val="9"/>
            <color indexed="81"/>
            <rFont val="Tahoma"/>
            <family val="2"/>
          </rPr>
          <t>TH</t>
        </r>
      </text>
    </comment>
    <comment ref="D7" authorId="0" shapeId="0" xr:uid="{A5DA9E2F-D018-4249-A54B-A89BB08A08F3}">
      <text>
        <r>
          <rPr>
            <b/>
            <sz val="9"/>
            <color indexed="81"/>
            <rFont val="Tahoma"/>
            <family val="2"/>
          </rPr>
          <t>OAJ y OAP</t>
        </r>
        <r>
          <rPr>
            <sz val="9"/>
            <color indexed="81"/>
            <rFont val="Tahoma"/>
            <family val="2"/>
          </rPr>
          <t xml:space="preserve">
</t>
        </r>
      </text>
    </comment>
    <comment ref="D9" authorId="0" shapeId="0" xr:uid="{9E60E05E-D21F-409D-8518-575B369667AB}">
      <text>
        <r>
          <rPr>
            <b/>
            <sz val="9"/>
            <color indexed="81"/>
            <rFont val="Tahoma"/>
            <family val="2"/>
          </rPr>
          <t>TH</t>
        </r>
      </text>
    </comment>
    <comment ref="D10" authorId="0" shapeId="0" xr:uid="{89BDEED0-E748-4873-A6A5-A92A35653646}">
      <text>
        <r>
          <rPr>
            <b/>
            <sz val="9"/>
            <color indexed="81"/>
            <rFont val="Tahoma"/>
            <family val="2"/>
          </rPr>
          <t>ADM</t>
        </r>
      </text>
    </comment>
    <comment ref="D11" authorId="0" shapeId="0" xr:uid="{FF584502-CD76-4788-BDE5-00749ED06CF1}">
      <text>
        <r>
          <rPr>
            <b/>
            <sz val="9"/>
            <color indexed="81"/>
            <rFont val="Tahoma"/>
            <family val="2"/>
          </rPr>
          <t>ADM</t>
        </r>
      </text>
    </comment>
    <comment ref="D12" authorId="0" shapeId="0" xr:uid="{5B555F5A-33E7-4631-9C87-F1BC544BD45C}">
      <text>
        <r>
          <rPr>
            <b/>
            <sz val="9"/>
            <color indexed="81"/>
            <rFont val="Tahoma"/>
            <family val="2"/>
          </rPr>
          <t>OIS - ADM</t>
        </r>
      </text>
    </comment>
    <comment ref="D23" authorId="0" shapeId="0" xr:uid="{8B6F58B1-C76E-475A-A72E-D7F24CE02286}">
      <text>
        <r>
          <rPr>
            <b/>
            <sz val="9"/>
            <color indexed="81"/>
            <rFont val="Tahoma"/>
            <family val="2"/>
          </rPr>
          <t>TH</t>
        </r>
      </text>
    </comment>
    <comment ref="I24" authorId="0" shapeId="0" xr:uid="{57D0A692-2A5E-41FE-B1A7-2FDC824D439C}">
      <text>
        <r>
          <rPr>
            <b/>
            <sz val="9"/>
            <color indexed="81"/>
            <rFont val="Tahoma"/>
            <family val="2"/>
          </rPr>
          <t>Validar si solamente se incluye acueducto</t>
        </r>
      </text>
    </comment>
    <comment ref="L24" authorId="0" shapeId="0" xr:uid="{30F56393-2F23-4642-B7A3-B7C7EB2BCE03}">
      <text>
        <r>
          <rPr>
            <b/>
            <sz val="9"/>
            <color indexed="81"/>
            <rFont val="Tahoma"/>
            <family val="2"/>
          </rPr>
          <t>validar para alamos se calculo con el promedio</t>
        </r>
      </text>
    </comment>
    <comment ref="I26" authorId="0" shapeId="0" xr:uid="{6C70D1AE-8FEA-4DD9-BC43-FD6F5F580DE9}">
      <text>
        <r>
          <rPr>
            <b/>
            <sz val="9"/>
            <color indexed="81"/>
            <rFont val="Tahoma"/>
            <family val="2"/>
          </rPr>
          <t>se incluyen las 3 cuentas</t>
        </r>
      </text>
    </comment>
    <comment ref="M26" authorId="0" shapeId="0" xr:uid="{43920ECE-6B2E-4698-A4EF-024B767BC128}">
      <text>
        <r>
          <rPr>
            <b/>
            <sz val="9"/>
            <color indexed="81"/>
            <rFont val="Tahoma"/>
            <family val="2"/>
          </rPr>
          <t>sobre las 3 cuentas</t>
        </r>
      </text>
    </comment>
    <comment ref="D27" authorId="0" shapeId="0" xr:uid="{A8ABB2B1-1046-4878-9CB4-CBC445B8EA37}">
      <text>
        <r>
          <rPr>
            <b/>
            <sz val="9"/>
            <color indexed="81"/>
            <rFont val="Tahoma"/>
            <family val="2"/>
          </rPr>
          <t>presupuesto</t>
        </r>
      </text>
    </comment>
  </commentList>
</comments>
</file>

<file path=xl/sharedStrings.xml><?xml version="1.0" encoding="utf-8"?>
<sst xmlns="http://schemas.openxmlformats.org/spreadsheetml/2006/main" count="549" uniqueCount="216">
  <si>
    <t>Contratos de prestación de servicios profesionales y de apoyo a la gestión</t>
  </si>
  <si>
    <t>Horas extras, dominicales y festivos</t>
  </si>
  <si>
    <t>Viáticos y gastos de viaje</t>
  </si>
  <si>
    <t>Telefonía celular</t>
  </si>
  <si>
    <t>Telefonía fija</t>
  </si>
  <si>
    <t>Vehículos oficiales</t>
  </si>
  <si>
    <t>Fotocopiado, multicopiado e impresión</t>
  </si>
  <si>
    <t>Eventos y conmemoraciones</t>
  </si>
  <si>
    <t>Servicios públicos</t>
  </si>
  <si>
    <t>COMPONENTES</t>
  </si>
  <si>
    <t>Viáticos y Gastos de Viaje</t>
  </si>
  <si>
    <t>Administración de Servicios</t>
  </si>
  <si>
    <t>Control del Consumo de los Recursos Naturales y Sostenibilidad Ambiental</t>
  </si>
  <si>
    <t>Ejecución</t>
  </si>
  <si>
    <t>Suscripción electrónica</t>
  </si>
  <si>
    <t>Agua</t>
  </si>
  <si>
    <t xml:space="preserve">Gas </t>
  </si>
  <si>
    <t>Energía</t>
  </si>
  <si>
    <t>REGISTRO RESULTADOS PLAN DE AUSTERIDAD DEL GASTO PÚBLICO</t>
  </si>
  <si>
    <t>ENTIDAD</t>
  </si>
  <si>
    <t>SECTOR ADMINISTRATIVO</t>
  </si>
  <si>
    <t>Gestión pública </t>
  </si>
  <si>
    <t>Gobierno</t>
  </si>
  <si>
    <t>Hacienda </t>
  </si>
  <si>
    <t>Planeación </t>
  </si>
  <si>
    <t>Desarrollo Económico Industria y Turismo </t>
  </si>
  <si>
    <t>Educación </t>
  </si>
  <si>
    <t>Salud</t>
  </si>
  <si>
    <t>Integración Social</t>
  </si>
  <si>
    <t>Cultura, Recreación y Deporte </t>
  </si>
  <si>
    <t>Ambiente </t>
  </si>
  <si>
    <t>Movilidad</t>
  </si>
  <si>
    <t>Hábitat </t>
  </si>
  <si>
    <t>Mujeres</t>
  </si>
  <si>
    <t>Seguridad, Convivencia y Justicia </t>
  </si>
  <si>
    <t>Gestión Jurídica</t>
  </si>
  <si>
    <t>Otras entidades presentes en la ciudad </t>
  </si>
  <si>
    <t>SECTOR</t>
  </si>
  <si>
    <t>VIGENCIA</t>
  </si>
  <si>
    <t>VIGENCIA DEL REPORTE</t>
  </si>
  <si>
    <t xml:space="preserve">PERIODO A REPORTAR </t>
  </si>
  <si>
    <t>DESTINATARIO</t>
  </si>
  <si>
    <t>FECHA MAXIMA DE REPORTE</t>
  </si>
  <si>
    <t>FECHA DE REPORTE</t>
  </si>
  <si>
    <t>PRIORIZADO?</t>
  </si>
  <si>
    <t>SI</t>
  </si>
  <si>
    <t>NO</t>
  </si>
  <si>
    <t>Suscripción física</t>
  </si>
  <si>
    <t>Contratos de publicidad y/o propaganda personalizada (agendas, almanaques, libretas, pocillos, vasos, esferos, regalos corporativos, souvenir o recuerdos</t>
  </si>
  <si>
    <t>Edición, impresión, reproducción o publicación de avisos, informes, folletos o textos institucionales, piezas de comunicación, tales como avisos, folletos, cuadernillos, entre otros</t>
  </si>
  <si>
    <t>Tiquetes</t>
  </si>
  <si>
    <t>Mantenimiento preventivo de vehículos</t>
  </si>
  <si>
    <t>Combustible</t>
  </si>
  <si>
    <t>FORMULACIÓN</t>
  </si>
  <si>
    <t>Concejo de Bogotá - publicación en la página web de la entidad</t>
  </si>
  <si>
    <t>15 días hábiles de julio</t>
  </si>
  <si>
    <t>15 días hábiles de enero</t>
  </si>
  <si>
    <t>mediados de octubre (según fecha de solicitud de la SDH)</t>
  </si>
  <si>
    <t>Edición, impresión, reproducción, publicación de avisos (publicidad)</t>
  </si>
  <si>
    <t>Suscripciones (periódicos y revistas, publicaciones y bases de datos)</t>
  </si>
  <si>
    <t>1. Enero a junio</t>
  </si>
  <si>
    <t>2. Enero a septiembre (anteproyecto de presupuesto)</t>
  </si>
  <si>
    <t>Secretaría de Hacienda</t>
  </si>
  <si>
    <t>1. Secretaría General de la Alcaldía de Bogotá</t>
  </si>
  <si>
    <t>4. Departamento Administrativo del Servicio Civil Distrital</t>
  </si>
  <si>
    <t>1. Secretaría Distrital de Gobierno</t>
  </si>
  <si>
    <t>2. Departamento Administrativo del Espacio Público, Dadep</t>
  </si>
  <si>
    <t>3. Instituto Distrital de la Participación y Acción Comunal, IDPAC</t>
  </si>
  <si>
    <t>1. Secretaría Distrital de Hacienda</t>
  </si>
  <si>
    <t>2. Fondo de Prestaciones Económicas, Cesantías y Pensiones de Bogotá, Foncep</t>
  </si>
  <si>
    <t>4. Lotería de Bogotá</t>
  </si>
  <si>
    <t>1. Secretaría Distrital de Planeación</t>
  </si>
  <si>
    <t>1. Secretaría Distrital de Desarrollo Económico</t>
  </si>
  <si>
    <t>4. Corporación para el Desarrollo y la Productividad - Bogotá Región</t>
  </si>
  <si>
    <t>1.  Secretaría de Educación del Distrito</t>
  </si>
  <si>
    <t>3. Universidad Distrital Francisco José de Caldas</t>
  </si>
  <si>
    <t>1. Secretaría Distrital de Salud de Bogotá</t>
  </si>
  <si>
    <t>2. Fondo Financiero Distrital de Salud</t>
  </si>
  <si>
    <t>4. Subred Integrada de Servicios de Salud Centro Oriente E.S.E.</t>
  </si>
  <si>
    <t>6. Capital Salud EPS-S SAS </t>
  </si>
  <si>
    <t>1. Secretaría Social</t>
  </si>
  <si>
    <t>2. Instituto Distrital para la Protección de la Niñez y la Juventud</t>
  </si>
  <si>
    <t>1. Secretaría de Cultura, Recreación y Deporte</t>
  </si>
  <si>
    <t>2. Instituto Distrital de Recreación y Deporte</t>
  </si>
  <si>
    <t>3. Orquesta Filarmonica de Bogotá</t>
  </si>
  <si>
    <t>4. Instituto Distrital de Patrimonio Cultural</t>
  </si>
  <si>
    <t>5. Fundación Gilberto Alzate Avendaño</t>
  </si>
  <si>
    <t>6. Instituto Distrital de las Artes</t>
  </si>
  <si>
    <t>7. Canal Capital</t>
  </si>
  <si>
    <t>2. Jardín Botánico de Bogotá</t>
  </si>
  <si>
    <t>3. Instituto Distrital de Gestión de Riesgos y Cambio Climático</t>
  </si>
  <si>
    <t>4. Instituto Distrital de Protección y Bienestar Animal IDPYBA</t>
  </si>
  <si>
    <t>1. Secretaría Distrital de Movilidad</t>
  </si>
  <si>
    <t>2. Unidad Administrativa Especial De Rehabilitacion Y Mantenimiento Vial</t>
  </si>
  <si>
    <t>3. Instituto de Desarrollo Urbano</t>
  </si>
  <si>
    <t>4. Transmilenio</t>
  </si>
  <si>
    <t>5. Empresa Metro de Bogotá </t>
  </si>
  <si>
    <t>6. Terminal de Transportes de Bogotá</t>
  </si>
  <si>
    <t>1. Secretaría Distrital del Hábitat</t>
  </si>
  <si>
    <t>6. Grupo Energía de Bogotá</t>
  </si>
  <si>
    <t>7.  Empresa de Telecomunicaciones de Bogotá</t>
  </si>
  <si>
    <t>1. Secretaría Distrital de la Mujer </t>
  </si>
  <si>
    <t>1. Secretaría Distrital de Seguridad, Convivencia y Justicia </t>
  </si>
  <si>
    <t>2. Unidad Administrativa Especial Cuerpo Oficial de Bomberos de Bogotá</t>
  </si>
  <si>
    <t>1. Secretaría Jurídica Distrital </t>
  </si>
  <si>
    <t>3. Unidad Administrativa Especial de Catastro</t>
  </si>
  <si>
    <t>3. Instituto Distrital de Turismo</t>
  </si>
  <si>
    <t>2. Instituto Popular para la Economía Social</t>
  </si>
  <si>
    <t>2. Instituto para la Investigación Educativa y el Desarrollo Pedagógico</t>
  </si>
  <si>
    <t>7. Instituto Distrital de Ciencia, Biotecnología e Innovación en Salud</t>
  </si>
  <si>
    <t>3. Subred Integrada de Servicios de Salud Norte E.S.E.</t>
  </si>
  <si>
    <t>5. Subred Integrada de Servicios de Salud Sur E.S.E</t>
  </si>
  <si>
    <t>4. Empresa de Renovación y Desarrollo Urbano de Bogotá</t>
  </si>
  <si>
    <t>2. Unidad Administrativa Especial de Servicios Públicos</t>
  </si>
  <si>
    <t>3. Caja de Vivienda Popular</t>
  </si>
  <si>
    <t>5.  Empresa de Acueducto y Alcantarillado de Bogotá</t>
  </si>
  <si>
    <t>1. Concejo de Bogotá</t>
  </si>
  <si>
    <t>2. Personería de Bogotá</t>
  </si>
  <si>
    <t>3. Veeduría Distrital de Bogotá</t>
  </si>
  <si>
    <t>Columna1</t>
  </si>
  <si>
    <t>OBSERVACIONES
(comentarios que aclaren los resultados)</t>
  </si>
  <si>
    <t>GIROS</t>
  </si>
  <si>
    <t>CONSUMO EN GIROS</t>
  </si>
  <si>
    <t>1. Secretaría Distrital de Ambiente</t>
  </si>
  <si>
    <t>UNIDAD DE MEDIDA</t>
  </si>
  <si>
    <t>CANTIDAD UNIDAD DE MEDIDA</t>
  </si>
  <si>
    <t>CONSUMO EN UNIDAD DE MEDIDA</t>
  </si>
  <si>
    <t>META
(EN % DE REDUCCIÓN DE RECURSOS)</t>
  </si>
  <si>
    <t>META
(EN % DE REDUCCIÓN DE LA UNIDAD DE MEDIDA)</t>
  </si>
  <si>
    <t>SEGUIMIENTO</t>
  </si>
  <si>
    <t>SEGUIMIENTO DEL 1 DE ENERO AL 30 DE JUNIO</t>
  </si>
  <si>
    <t>SEGUIMIENTO DEL 1 DE ENERO AL 31 DE DICIEMBRE</t>
  </si>
  <si>
    <t>LINEA BASE DEL 1 DE ENERO AL 30 DE JUNIO</t>
  </si>
  <si>
    <t>LINEA BASE DEL 1 DE ENERO AL 31 DE DICIEMBRE</t>
  </si>
  <si>
    <t>INDICADOR DE AUSTERIDAD 
(1-(total giros del periodo/total giros del mismo periodo de año anterior))</t>
  </si>
  <si>
    <t>INDICADOR DE AUSTERIDAD 
(1-(total consumo unidad de medida en el periodo/total consumo unidad de medida del mismo periodo de año anterior))</t>
  </si>
  <si>
    <t>INDICADOR DE CUMPLIMIENTO EN UNIDAD DE MEDIDA
(INDICADOR DE AUSTERIDAD/META)</t>
  </si>
  <si>
    <t>INDICADOR DE CUMPLIMIENTO EN GIROS
(INDICADOR DE AUSTERIDAD/META)</t>
  </si>
  <si>
    <t>Número de horas liquidadas y pagadas.</t>
  </si>
  <si>
    <t>Número de personas contratadas (Sin incluir Cesiones).</t>
  </si>
  <si>
    <t>Número de Equipos Adquiridos.</t>
  </si>
  <si>
    <t>Horas extras diurnas, nocturnas, dominicales y festivas</t>
  </si>
  <si>
    <t>No Aplica</t>
  </si>
  <si>
    <t>Equipos Celular</t>
  </si>
  <si>
    <t>Gastos de viajes y viáticos</t>
  </si>
  <si>
    <t xml:space="preserve">Planes de telefonía móvil </t>
  </si>
  <si>
    <t>Número de líneas activas.</t>
  </si>
  <si>
    <t>Líneas de telefonía fija</t>
  </si>
  <si>
    <t>Servicio contratado de alquiler de vehículos</t>
  </si>
  <si>
    <t>Parque automotor</t>
  </si>
  <si>
    <t>Número de vehículos que componen el parque automotor.</t>
  </si>
  <si>
    <t>Cantidad de Tiquetes expedidos y utilizados.</t>
  </si>
  <si>
    <t xml:space="preserve">Número de Galones de Combustible consumidos. </t>
  </si>
  <si>
    <t xml:space="preserve">Impresión </t>
  </si>
  <si>
    <t>Fotocopiado</t>
  </si>
  <si>
    <t>Número de folios impresos.</t>
  </si>
  <si>
    <t xml:space="preserve">Número de fotocopias tomadas. </t>
  </si>
  <si>
    <t xml:space="preserve">Cantidad de suscripciones contratadas en la vigencia. </t>
  </si>
  <si>
    <t xml:space="preserve">Actividades definidas en los planes y programas de bienestar e incentivos para servidores públicos o actos protocolarios que deben atenderse misionalmente. </t>
  </si>
  <si>
    <t xml:space="preserve">Cantidad de Actividades y/o eventos realizados. </t>
  </si>
  <si>
    <t>Metros Cubicos facturados en el periodo</t>
  </si>
  <si>
    <t xml:space="preserve">Kilovatios por hora facturados en el periodo. </t>
  </si>
  <si>
    <t>¿EL GASTO / COMPONENTE SE PRIORIZA COMO GASTO ELEGIBLE PARA LA VIGENCIA?</t>
  </si>
  <si>
    <t>GASTOS CONTEMPLADOS EN EL DECRETO 492 DE 2019</t>
  </si>
  <si>
    <t>Administrativo</t>
  </si>
  <si>
    <t>Otros</t>
  </si>
  <si>
    <t>OTRAS ENTIDADES</t>
  </si>
  <si>
    <t>Nota:  Los valores deben ser registrados en pesos</t>
  </si>
  <si>
    <t>OTROS SECTORES</t>
  </si>
  <si>
    <t>Gestión_pública </t>
  </si>
  <si>
    <t>Hacienda</t>
  </si>
  <si>
    <t>Desarrollo_Económico_Indus</t>
  </si>
  <si>
    <t>Educación</t>
  </si>
  <si>
    <t>Integración_Social</t>
  </si>
  <si>
    <t>Cultura_Recreación_Deporte</t>
  </si>
  <si>
    <t>Ambiente</t>
  </si>
  <si>
    <t>Hábitat</t>
  </si>
  <si>
    <t>Seguridad_Convivencia_Justicia</t>
  </si>
  <si>
    <t>Gestión_Jurídica</t>
  </si>
  <si>
    <t>Otras_entidades</t>
  </si>
  <si>
    <t>3. Enero a diciembre</t>
  </si>
  <si>
    <t>Contratos de prestación de servicios y administración de personal FUNCIONAMIENTO</t>
  </si>
  <si>
    <t>Contratos de prestación de servicios y administración de personal INVERSIÓN*</t>
  </si>
  <si>
    <t xml:space="preserve">* Nota: Esta informacion de Inversion solo sera remitida a la Secretaria Distrital de Hacienda, para analisis interno de la DDP y, conforme a la Circular, no hace parte integral del informe de austeridad. </t>
  </si>
  <si>
    <t>Se incluyeron las Horas Extras del Nivel Asistencial, las cuales fueron reportadas con el visto bueno del jefe que autoriza. El Área de Talento Humano validó que el valor de dichas horas extras, no supere el 50% de la Asignación básica, de acuerdo a la normatividad vigente.
Se evidencia que hubo una disminución con relación al valor reportado en el 2021, dado a que se generaron menos HE en el periodo.</t>
  </si>
  <si>
    <t>Se incluye la información del primer semestre de 2022</t>
  </si>
  <si>
    <t>N/A</t>
  </si>
  <si>
    <t>Para este gasto elegible se logra un ahorro en el valor de la factura, debido al beneficio otorgado por el operador de telefonía a la Entidad mediante descuento en el valor mensual facturado.</t>
  </si>
  <si>
    <t>Se observa un ahorro en este gasto con respecto al periodo anterior, la variación mensual de este servicio depende principalmente del consumo fijo a ETB móvil, cobro por el servicio de LDN - Larga distancia Nacional y el cobro reveritido. La Entidad ha gestionado solicitudes de descuento y revisiones a las troncales y líneas con el fin de reducir el valor pagado por este servicio.</t>
  </si>
  <si>
    <t>La Oficina de Comunicaciones y Servicio al Ciudadano de la Entidad no ha suscrito contratos o incurrido en gastos relacionados con el rubro Edición, impresión, reproducción, publicación de avisos.</t>
  </si>
  <si>
    <t>Durante el periodo de análisis, la Oficina de Comunicaciones y Servicio al Ciudadano de la Entidad, no ha realizado suscripciones a periódicos y revistas.</t>
  </si>
  <si>
    <t>Cajas menores</t>
  </si>
  <si>
    <t>Presupuesto</t>
  </si>
  <si>
    <t>Cantidad de solicitudes</t>
  </si>
  <si>
    <t>Requerimientos de caja menor</t>
  </si>
  <si>
    <t>Se mantiene o su resultado es 0%, dado que la Entidad en sus sedes no cuenta con gas natural.</t>
  </si>
  <si>
    <t>Se incluye el consumo en unidad de media y en giros del primer semestre de 2022, el cual muestra un ahorro, sin embargo está pendiente el cargue del semestre dos de 2022 .</t>
  </si>
  <si>
    <t xml:space="preserve">Se logra un ahorro en el valor pagado por telefonía móvil, a pesar de contar con una línea adicional con respecto al año anterior, esto en razón a los esfuerzos adelantados por la Entidad ante el operador de telefonía móvil, a efectos de obtener mejores tarifas que nos permitan mayor eficiencia en el gasto público contando con los mismos beneficios otorgados previamente a la Entidad, de esta manera se logró un descuento en el valor mensual facturado. </t>
  </si>
  <si>
    <t>La Entidad para la vigencia 2021 y 2022 no cuenta con equipos de telefonía celular ni los adquirio, motivo por el cual el resultado de los indicadores es 0%, lo que significa un mantenimiento en este gasto.</t>
  </si>
  <si>
    <t>Se logra un ahorro en telefonía fija con respecto a la vigencia anterior, este ahorro depende de la variación mensual en la demanda de los servicios principalmente asociados al de consumo fijo a ETB móvil, cobro por el servicio de LDN - Larga distancia Nacional y cobro reveritido. Adicionalmente la Entidad cuenta con el número mínimo de líneas telefonicas para atender las necesidad de atención al ciudadano especialmente pensionados, usuarios afiliados de cesantías y usuarios en general.</t>
  </si>
  <si>
    <t>Se mantiene o su resultado es 0%, dado que la Entidad cuenta con un parque automotor compuesto por tres vehículos, motivo por el cual no requiere el servicio de alquiler de vehículos.</t>
  </si>
  <si>
    <t>Se mantiene o su resultado es 0%, dado que la Entidad entre la vigencia 2021 y 2022 no adquirió vehículos automotores adicionales a los que ya tiene el parque automotor.</t>
  </si>
  <si>
    <r>
      <t xml:space="preserve">Se logra un ahorro en el valor pagado para el servicio de mantenimiento </t>
    </r>
    <r>
      <rPr>
        <b/>
        <sz val="11"/>
        <color theme="1"/>
        <rFont val="Calibri"/>
        <family val="2"/>
        <scheme val="minor"/>
      </rPr>
      <t>preventivo y correctivo</t>
    </r>
    <r>
      <rPr>
        <sz val="11"/>
        <color theme="1"/>
        <rFont val="Calibri"/>
        <family val="2"/>
        <scheme val="minor"/>
      </rPr>
      <t xml:space="preserve"> entre la vigencia 2021 y 2022, situación que obedece a las siguientes razones: una menor demanda de los vehículos en la vigencia 2022, el adecuado, continuidad del desarrollo de las labores en casa, oportuno mantenimiento y la sensibilización a los conductores en ecoconducción.</t>
    </r>
  </si>
  <si>
    <t>Se logra un ahorro en el valor pagado para el servicio de combustible entre la vigencia 2021 y 2022, siendo la razón principal de este resultado una menor demanda de los vehículos ocasionada por efecto de la pandemia, la continuidad de la modalidad de trabajo en casa en esta vigencia y la reducción de reuniones presenciales de los directivos de la Entidad. Adicionalmente, a pesar de que el valor unitario por galón va en aumento, se observa que el número de galones consumidos es menor que en el 2021.</t>
  </si>
  <si>
    <t xml:space="preserve">Se presenta un aumento en el gasto de impresión, debido al incremento en la cantidad de solicitudes dadas por la Entidad de manera externa, la conformación de expedientes físicos de la vigencia 2021 para atender requerimientos, el incremento en el valor unitario del folio por la inflación y las solicitud de algunas Entidades para entregar todos los documentos externos en formato físico.  </t>
  </si>
  <si>
    <t>Se presenta un aumento en el número de folios y como consecuencia en el valor pagado de fotocopiado, esto se debe al incremento en la cantidad de solicitudes internas y externas recibidas por la Entidad y al incremento en el valor unitario del folio para la vigencia 2022.</t>
  </si>
  <si>
    <t>Durante el periodo evaluado, se gestionaron tres requerimientos equivalentes a un gasto de $316.000 de caja menor, impactando positivamente la meta establecida como austeridad, teniendo en cuenta que con respecto al año anterior hubo la misma cantidad de requerimientos, pero por mayor valor el gasto, evidenciándose una reducción de giros en un 58%.   
Sin embargo es importante aclarar que los gastos de la caja menor son gastos urgentes, imprescindibles e inaplazables por lo cual su ejecución depende de las necesidades que se presenten.</t>
  </si>
  <si>
    <r>
      <t xml:space="preserve">Se presenta un aumento en el servicio de energía, tanto en el número de kwh consumidos como en el valor pagado, este incremento se debe a un mayor número de visitas de personas y servidores a la Entidad, encendido permanente de computadores y equipos tecnológicos las 24 horas del día y factores exógenos que contribuyen con este incremento, como: pandemia, trabajo en casa, regreso escalonado, alza tarifaria en el costo unitario del kwh para la presente vigencia.
</t>
    </r>
    <r>
      <rPr>
        <b/>
        <sz val="11"/>
        <color theme="1"/>
        <rFont val="Calibri"/>
        <family val="2"/>
        <scheme val="minor"/>
      </rPr>
      <t>Nota:</t>
    </r>
    <r>
      <rPr>
        <sz val="11"/>
        <color theme="1"/>
        <rFont val="Calibri"/>
        <family val="2"/>
        <scheme val="minor"/>
      </rPr>
      <t xml:space="preserve"> la información reportada corresponde a la sede principal de la Entidad (torre a y torre b) cuyas cuentas son independientes y pagadas por FONCEP, para la cuenta de la sede de álamos esta es pagada dentro del canon de arrendamiento.</t>
    </r>
  </si>
  <si>
    <r>
      <t xml:space="preserve">Se presenta un aumento en  el servicio de acueducto y aseo (acueducto, alcantarillado , aseo y otros cobros), tanto en el número de metros cúbicos como en el valor pagado, este incremento se debe a que durante el primer semestre de 2022, se ha registrado un mayor número de visitas de parte de los servidores públicos de la Entidad y de los clientes externos (Servicio al ciudadano y contratistas), así mismo el desarrollo de proyectos de manera física en la sede de archivo de la Entidad. 
</t>
    </r>
    <r>
      <rPr>
        <b/>
        <sz val="11"/>
        <color theme="1"/>
        <rFont val="Calibri"/>
        <family val="2"/>
        <scheme val="minor"/>
      </rPr>
      <t>Nota:</t>
    </r>
    <r>
      <rPr>
        <sz val="11"/>
        <color theme="1"/>
        <rFont val="Calibri"/>
        <family val="2"/>
        <scheme val="minor"/>
      </rPr>
      <t xml:space="preserve"> la información reportada corresponde a las dos sedes de la Entidad, la sede principal y la sede de álamos de la siguiente manera: para la primera se tiene en cuenta un coeficiente de ocupación del 25,11% sobre el valor total de la cuenta de la torre A y B, y para la segunda el coeficiente es del 100%, cuyo valor total corresponde solamente a FONCEP.</t>
    </r>
  </si>
  <si>
    <t>Por ley de garantías fue necesario gestionar toda la contratación directa con personas naturales a inicios de la vigencia, por eso se evidencia diferencia entre el primer semestre de 2021 versus primer semestre de 2022. Solo se proyectan la contratación de 3 personas naturales adicionales en el segundo semestre, equiparando de esa manera la contratación de servicios profesionales entre cada vigencia.</t>
  </si>
  <si>
    <t>Conforme a la Resolución de Gerencia No. 306 del 29 de noviembre de 2002 de FAVIDI, hoy FONCEP, en el Artículo Segundo se reconoce y paga Horas Extras al Nivel Asistencial.
El Área de Talento Humano de acuerdo a la normatividad vigente, valida que el valor de dichas horas extras no supere el 50% de la Asignación básica.
Se evidencia que hubo una disminución importante con relación al valor reportado de Horas extras para la vigencia 2021, lo cual se logró gracias a las metas de austeridad propuestas para la vigencia 2022, donde entre otros, se autorizan Horas Extras de ser estrictamente necesario, y por necesidades del servicio.</t>
  </si>
  <si>
    <r>
      <t>Teniendo en cuenta la situación de</t>
    </r>
    <r>
      <rPr>
        <b/>
        <i/>
        <sz val="11"/>
        <color theme="1"/>
        <rFont val="Calibri"/>
        <family val="2"/>
        <scheme val="minor"/>
      </rPr>
      <t xml:space="preserve"> Emergencia Sanitaria </t>
    </r>
    <r>
      <rPr>
        <sz val="11"/>
        <color theme="1"/>
        <rFont val="Calibri"/>
        <family val="2"/>
        <scheme val="minor"/>
      </rPr>
      <t>por la que está atravesando el país, las entidades se han visto en la obligación de utilizar otros mecanismos de comunicación diferentes a la presencial, es así como se implementó la modalidad de reuniones virtuales, primero con el fin mitigar el riesgo de contagio y segundo facilitar las diligencias de tipo judicial, las cuales son las que principalmente generan el pago de gastos de viajes y viáticos.</t>
    </r>
  </si>
  <si>
    <t>Durante el primer semestre de 2022, no se efectuó avances en esta actividad</t>
  </si>
  <si>
    <t>Durante el periodo de análisis, la Oficina de Comunicaciones y Servicio al Ciudadano de la Entidad, no ha realizado actividades de bienestar ni  actos protocolarios desde el área misional</t>
  </si>
  <si>
    <t>Durante el periodo de análisis no se han realizado actividades de bienestar ni  actos protocolarios desde el área misional</t>
  </si>
  <si>
    <t>Se indica que, el Fondo de Prestaciones Económicas Cesantías y Pensiones (FONCEP), en concordancia con las restricciones que impuso la entrada en vigencia de la ley de garantías y de conformidad con la necesidad del servicio de cada una de las áreas de la entidad realizó la contratación de personas naturales para la prestación de servicios profesionales y de apoyo a la gestión antes del 29 de enero de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</si>
</sst>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3" formatCode="_-* #,##0.00_-;\-* #,##0.00_-;_-* &quot;-&quot;??_-;_-@_-"/>
    <numFmt numFmtId="164" formatCode="_-* #,##0_-;\-* #,##0_-;_-* &quot;-&quot;??_-;_-@_-"/>
    <numFmt numFmtId="165" formatCode="&quot;$&quot;\ #,##0"/>
  </numFmts>
  <fonts count="15"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11"/>
      <name val="Calibri"/>
      <family val="2"/>
      <scheme val="minor"/>
    </font>
    <font>
      <sz val="9"/>
      <color indexed="81"/>
      <name val="Tahoma"/>
      <family val="2"/>
    </font>
    <font>
      <b/>
      <sz val="9"/>
      <color indexed="81"/>
      <name val="Tahoma"/>
      <family val="2"/>
    </font>
    <font>
      <b/>
      <i/>
      <sz val="11"/>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65">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thin">
        <color theme="4" tint="0.39994506668294322"/>
      </right>
      <top style="medium">
        <color theme="4" tint="0.39988402966399123"/>
      </top>
      <bottom/>
      <diagonal/>
    </border>
    <border>
      <left style="medium">
        <color theme="4" tint="0.39991454817346722"/>
      </left>
      <right style="medium">
        <color theme="4" tint="0.39991454817346722"/>
      </right>
      <top style="thin">
        <color theme="4" tint="0.39994506668294322"/>
      </top>
      <bottom/>
      <diagonal/>
    </border>
    <border>
      <left style="thin">
        <color theme="4" tint="0.39991454817346722"/>
      </left>
      <right/>
      <top style="thin">
        <color theme="4" tint="0.39991454817346722"/>
      </top>
      <bottom style="thin">
        <color theme="4" tint="0.39991454817346722"/>
      </bottom>
      <diagonal/>
    </border>
    <border>
      <left/>
      <right style="medium">
        <color theme="4" tint="0.39991454817346722"/>
      </right>
      <top style="thin">
        <color theme="4" tint="0.39994506668294322"/>
      </top>
      <bottom style="thin">
        <color theme="4" tint="0.39994506668294322"/>
      </bottom>
      <diagonal/>
    </border>
    <border>
      <left style="thin">
        <color theme="4" tint="0.39988402966399123"/>
      </left>
      <right style="thin">
        <color theme="4" tint="0.39994506668294322"/>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88402966399123"/>
      </bottom>
      <diagonal/>
    </border>
    <border>
      <left style="thin">
        <color theme="4" tint="0.39994506668294322"/>
      </left>
      <right/>
      <top style="thin">
        <color theme="4" tint="0.39994506668294322"/>
      </top>
      <bottom style="medium">
        <color theme="4" tint="0.39991454817346722"/>
      </bottom>
      <diagonal/>
    </border>
    <border>
      <left style="thin">
        <color theme="4" tint="0.39985351115451523"/>
      </left>
      <right/>
      <top style="thin">
        <color theme="4" tint="0.39985351115451523"/>
      </top>
      <bottom style="thin">
        <color theme="4" tint="0.39985351115451523"/>
      </bottom>
      <diagonal/>
    </border>
    <border>
      <left style="thin">
        <color theme="4" tint="0.39994506668294322"/>
      </left>
      <right style="thin">
        <color theme="4" tint="0.39994506668294322"/>
      </right>
      <top/>
      <bottom style="thin">
        <color theme="4" tint="0.39988402966399123"/>
      </bottom>
      <diagonal/>
    </border>
    <border>
      <left style="thin">
        <color theme="4" tint="0.39982299264503923"/>
      </left>
      <right/>
      <top style="thin">
        <color theme="4" tint="0.39982299264503923"/>
      </top>
      <bottom style="thin">
        <color theme="4" tint="0.39982299264503923"/>
      </bottom>
      <diagonal/>
    </border>
    <border>
      <left style="thin">
        <color theme="4" tint="0.39976195562608724"/>
      </left>
      <right style="thin">
        <color theme="4" tint="0.39976195562608724"/>
      </right>
      <top style="thin">
        <color theme="4" tint="0.39976195562608724"/>
      </top>
      <bottom style="thin">
        <color theme="4" tint="0.39976195562608724"/>
      </bottom>
      <diagonal/>
    </border>
    <border>
      <left style="thin">
        <color theme="4" tint="0.39979247413556324"/>
      </left>
      <right/>
      <top style="thin">
        <color theme="4" tint="0.39979247413556324"/>
      </top>
      <bottom style="thin">
        <color theme="4" tint="0.39979247413556324"/>
      </bottom>
      <diagonal/>
    </border>
    <border>
      <left style="medium">
        <color theme="4" tint="0.39988402966399123"/>
      </left>
      <right style="thin">
        <color theme="4" tint="0.39988402966399123"/>
      </right>
      <top/>
      <bottom style="thin">
        <color theme="4" tint="0.39988402966399123"/>
      </bottom>
      <diagonal/>
    </border>
  </borders>
  <cellStyleXfs count="5">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cellStyleXfs>
  <cellXfs count="189">
    <xf numFmtId="0" fontId="0" fillId="0" borderId="0" xfId="0"/>
    <xf numFmtId="0" fontId="0" fillId="0" borderId="0" xfId="0" applyFill="1" applyBorder="1" applyAlignment="1">
      <alignment horizontal="left" vertical="center"/>
    </xf>
    <xf numFmtId="0" fontId="0" fillId="0" borderId="0" xfId="0" applyFont="1" applyFill="1" applyBorder="1"/>
    <xf numFmtId="0" fontId="0" fillId="2" borderId="3" xfId="0" applyFont="1" applyFill="1" applyBorder="1" applyAlignment="1">
      <alignment vertical="center"/>
    </xf>
    <xf numFmtId="0" fontId="0" fillId="2" borderId="0" xfId="0" applyFont="1" applyFill="1" applyBorder="1" applyAlignment="1">
      <alignment vertical="center"/>
    </xf>
    <xf numFmtId="0" fontId="3" fillId="6" borderId="0" xfId="3" applyAlignment="1">
      <alignment horizontal="center" vertical="center"/>
    </xf>
    <xf numFmtId="0" fontId="0" fillId="2" borderId="5" xfId="0" applyFont="1" applyFill="1" applyBorder="1" applyAlignment="1">
      <alignment vertical="center"/>
    </xf>
    <xf numFmtId="0" fontId="0" fillId="2" borderId="4" xfId="0" applyFont="1" applyFill="1" applyBorder="1" applyAlignment="1">
      <alignment vertical="center"/>
    </xf>
    <xf numFmtId="0" fontId="0" fillId="2" borderId="24" xfId="0" applyFont="1" applyFill="1" applyBorder="1" applyAlignment="1">
      <alignment vertical="center"/>
    </xf>
    <xf numFmtId="0" fontId="0" fillId="2" borderId="24" xfId="0" applyFont="1" applyFill="1" applyBorder="1" applyAlignment="1">
      <alignment vertical="center" wrapText="1"/>
    </xf>
    <xf numFmtId="0" fontId="0" fillId="0" borderId="0" xfId="0" applyFill="1" applyAlignment="1">
      <alignment horizontal="left" vertical="center"/>
    </xf>
    <xf numFmtId="9" fontId="0" fillId="2" borderId="14" xfId="2" applyFont="1" applyFill="1" applyBorder="1" applyAlignment="1" applyProtection="1">
      <alignment horizontal="center" vertical="center"/>
      <protection locked="0"/>
    </xf>
    <xf numFmtId="9" fontId="0" fillId="2" borderId="13" xfId="0" applyNumberFormat="1" applyFon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ont="1" applyFill="1" applyBorder="1" applyAlignment="1" applyProtection="1">
      <alignment horizontal="center" vertical="center"/>
    </xf>
    <xf numFmtId="0" fontId="0" fillId="2" borderId="0" xfId="0" applyFont="1" applyFill="1" applyProtection="1">
      <protection locked="0"/>
    </xf>
    <xf numFmtId="0" fontId="0" fillId="0" borderId="0" xfId="0" applyFont="1" applyProtection="1">
      <protection locked="0"/>
    </xf>
    <xf numFmtId="0" fontId="1" fillId="4" borderId="24" xfId="0" applyFont="1" applyFill="1" applyBorder="1" applyAlignment="1" applyProtection="1">
      <alignment horizontal="right" vertical="center" wrapText="1"/>
      <protection locked="0"/>
    </xf>
    <xf numFmtId="0" fontId="1" fillId="2" borderId="0"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10" borderId="37" xfId="0" applyFont="1" applyFill="1" applyBorder="1" applyAlignment="1" applyProtection="1">
      <alignment horizontal="center" vertical="center" wrapText="1"/>
      <protection locked="0"/>
    </xf>
    <xf numFmtId="0" fontId="1" fillId="7" borderId="37"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9" fontId="4" fillId="0" borderId="14" xfId="2" applyFont="1" applyBorder="1" applyAlignment="1" applyProtection="1">
      <alignment horizontal="center" vertical="center" wrapText="1"/>
      <protection locked="0"/>
    </xf>
    <xf numFmtId="0" fontId="0" fillId="0" borderId="13" xfId="0" applyFont="1" applyBorder="1" applyAlignment="1" applyProtection="1">
      <alignment horizontal="right" vertical="center"/>
      <protection locked="0"/>
    </xf>
    <xf numFmtId="42" fontId="0" fillId="0" borderId="5" xfId="1" applyFont="1" applyBorder="1" applyAlignment="1" applyProtection="1">
      <alignment horizontal="right"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Font="1"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42" fontId="0" fillId="0" borderId="44" xfId="1" applyFont="1" applyBorder="1" applyAlignment="1" applyProtection="1">
      <alignment horizontal="right" vertical="center"/>
      <protection locked="0"/>
    </xf>
    <xf numFmtId="0" fontId="4" fillId="0" borderId="7" xfId="0" applyFont="1" applyBorder="1" applyAlignment="1" applyProtection="1">
      <alignment horizontal="left" vertical="center" wrapText="1"/>
      <protection locked="0"/>
    </xf>
    <xf numFmtId="0" fontId="0" fillId="0" borderId="0" xfId="0" applyFont="1" applyAlignment="1" applyProtection="1">
      <alignment wrapText="1"/>
      <protection locked="0"/>
    </xf>
    <xf numFmtId="0" fontId="1" fillId="9" borderId="27" xfId="0" applyFont="1" applyFill="1" applyBorder="1" applyAlignment="1" applyProtection="1">
      <alignment horizontal="center" vertical="center" wrapText="1"/>
      <protection locked="0"/>
    </xf>
    <xf numFmtId="0" fontId="1" fillId="11" borderId="27"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 fillId="4" borderId="48" xfId="0" applyFont="1" applyFill="1" applyBorder="1" applyAlignment="1" applyProtection="1">
      <alignment horizontal="right" vertical="center" wrapText="1"/>
      <protection locked="0"/>
    </xf>
    <xf numFmtId="0" fontId="1" fillId="4" borderId="48" xfId="0" applyFont="1" applyFill="1" applyBorder="1" applyAlignment="1" applyProtection="1">
      <alignment horizontal="right" vertical="center" wrapText="1"/>
      <protection locked="0"/>
    </xf>
    <xf numFmtId="164" fontId="1" fillId="5" borderId="0" xfId="4" applyNumberFormat="1" applyFont="1" applyFill="1" applyBorder="1" applyAlignment="1" applyProtection="1">
      <alignment horizontal="center" wrapText="1"/>
      <protection locked="0"/>
    </xf>
    <xf numFmtId="164" fontId="4" fillId="0" borderId="25" xfId="4" applyNumberFormat="1" applyFont="1" applyBorder="1" applyAlignment="1" applyProtection="1">
      <alignment horizontal="center" vertical="center" wrapText="1"/>
      <protection locked="0"/>
    </xf>
    <xf numFmtId="164" fontId="4" fillId="0" borderId="23" xfId="4" applyNumberFormat="1" applyFont="1" applyBorder="1" applyAlignment="1" applyProtection="1">
      <alignment horizontal="center" vertical="center" wrapText="1"/>
      <protection locked="0"/>
    </xf>
    <xf numFmtId="164" fontId="4" fillId="0" borderId="26" xfId="4" applyNumberFormat="1" applyFont="1" applyBorder="1" applyAlignment="1" applyProtection="1">
      <alignment horizontal="center" vertical="center" wrapText="1"/>
      <protection locked="0"/>
    </xf>
    <xf numFmtId="164" fontId="0" fillId="0" borderId="0" xfId="4" applyNumberFormat="1" applyFont="1" applyAlignment="1" applyProtection="1">
      <alignment horizontal="center"/>
      <protection locked="0"/>
    </xf>
    <xf numFmtId="9" fontId="4" fillId="0" borderId="1" xfId="2" applyFont="1" applyBorder="1" applyAlignment="1" applyProtection="1">
      <alignment horizontal="left" vertical="center" wrapText="1"/>
      <protection locked="0"/>
    </xf>
    <xf numFmtId="9" fontId="0" fillId="0" borderId="0" xfId="2" applyFont="1" applyProtection="1">
      <protection locked="0"/>
    </xf>
    <xf numFmtId="164" fontId="1" fillId="4" borderId="48" xfId="4" applyNumberFormat="1" applyFont="1" applyFill="1" applyBorder="1" applyAlignment="1" applyProtection="1">
      <alignment horizontal="right" vertical="center" wrapText="1"/>
      <protection locked="0"/>
    </xf>
    <xf numFmtId="164" fontId="1" fillId="8" borderId="27" xfId="4" applyNumberFormat="1" applyFont="1" applyFill="1" applyBorder="1" applyAlignment="1" applyProtection="1">
      <alignment horizontal="center" vertical="center" wrapText="1"/>
      <protection locked="0"/>
    </xf>
    <xf numFmtId="164" fontId="0" fillId="0" borderId="0" xfId="4" applyNumberFormat="1" applyFont="1" applyProtection="1">
      <protection locked="0"/>
    </xf>
    <xf numFmtId="164" fontId="1" fillId="4" borderId="49" xfId="4" applyNumberFormat="1" applyFont="1" applyFill="1" applyBorder="1" applyAlignment="1" applyProtection="1">
      <alignment horizontal="right" vertical="center" wrapText="1"/>
      <protection locked="0"/>
    </xf>
    <xf numFmtId="0" fontId="4" fillId="0" borderId="5" xfId="0" applyFont="1" applyBorder="1" applyAlignment="1" applyProtection="1">
      <alignment horizontal="left" vertical="center" wrapText="1"/>
      <protection locked="0"/>
    </xf>
    <xf numFmtId="0" fontId="5" fillId="0" borderId="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9" fontId="4" fillId="0" borderId="3" xfId="2"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23" xfId="4" applyNumberFormat="1" applyFont="1" applyBorder="1" applyAlignment="1" applyProtection="1">
      <alignment horizontal="center" vertical="center" wrapText="1"/>
      <protection locked="0"/>
    </xf>
    <xf numFmtId="0" fontId="0" fillId="0" borderId="13" xfId="0" applyFont="1" applyBorder="1" applyAlignment="1" applyProtection="1">
      <alignment horizontal="right" vertical="center" wrapText="1"/>
      <protection locked="0"/>
    </xf>
    <xf numFmtId="9" fontId="0" fillId="0" borderId="5" xfId="2" applyFont="1" applyBorder="1" applyAlignment="1" applyProtection="1">
      <alignment horizontal="center" vertical="center" wrapText="1"/>
      <protection locked="0"/>
    </xf>
    <xf numFmtId="1" fontId="4" fillId="0" borderId="1" xfId="2"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4" fillId="0" borderId="5"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0" fillId="0" borderId="0" xfId="0" applyFont="1" applyFill="1" applyProtection="1">
      <protection locked="0"/>
    </xf>
    <xf numFmtId="0" fontId="11" fillId="0" borderId="7" xfId="0" applyFont="1" applyBorder="1" applyAlignment="1" applyProtection="1">
      <alignment horizontal="left" vertical="center" wrapText="1"/>
      <protection locked="0"/>
    </xf>
    <xf numFmtId="164" fontId="4" fillId="0" borderId="23" xfId="4" applyNumberFormat="1" applyFont="1" applyBorder="1" applyAlignment="1" applyProtection="1">
      <alignment vertical="center" wrapText="1"/>
      <protection locked="0"/>
    </xf>
    <xf numFmtId="42" fontId="0" fillId="0" borderId="5" xfId="1" applyFont="1" applyBorder="1" applyAlignment="1" applyProtection="1">
      <alignment vertical="center"/>
      <protection locked="0"/>
    </xf>
    <xf numFmtId="0" fontId="0" fillId="0" borderId="15" xfId="0" applyFont="1" applyBorder="1" applyAlignment="1" applyProtection="1">
      <alignment vertical="center"/>
      <protection locked="0"/>
    </xf>
    <xf numFmtId="42" fontId="0" fillId="0" borderId="1" xfId="1" applyFont="1" applyBorder="1" applyAlignment="1" applyProtection="1">
      <alignment vertical="center"/>
      <protection locked="0"/>
    </xf>
    <xf numFmtId="42" fontId="0" fillId="0" borderId="5" xfId="1"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42" fontId="0" fillId="0" borderId="1" xfId="1" applyFont="1" applyBorder="1" applyAlignment="1" applyProtection="1">
      <alignment horizontal="center" vertical="center"/>
      <protection locked="0"/>
    </xf>
    <xf numFmtId="42" fontId="0" fillId="12" borderId="5" xfId="1" applyFont="1" applyFill="1" applyBorder="1" applyAlignment="1" applyProtection="1">
      <alignment horizontal="right" vertical="center"/>
      <protection locked="0"/>
    </xf>
    <xf numFmtId="164" fontId="4" fillId="12" borderId="23" xfId="4" applyNumberFormat="1" applyFont="1" applyFill="1" applyBorder="1" applyAlignment="1" applyProtection="1">
      <alignment horizontal="center" vertical="center" wrapText="1"/>
      <protection locked="0"/>
    </xf>
    <xf numFmtId="0" fontId="0" fillId="12" borderId="15" xfId="0" applyFont="1" applyFill="1" applyBorder="1" applyAlignment="1" applyProtection="1">
      <alignment horizontal="right" vertical="center"/>
      <protection locked="0"/>
    </xf>
    <xf numFmtId="42" fontId="0" fillId="12" borderId="1" xfId="1" applyFont="1" applyFill="1" applyBorder="1" applyAlignment="1" applyProtection="1">
      <alignment horizontal="right" vertical="center"/>
      <protection locked="0"/>
    </xf>
    <xf numFmtId="42" fontId="0" fillId="12" borderId="5" xfId="1" applyFont="1" applyFill="1" applyBorder="1" applyAlignment="1" applyProtection="1">
      <alignment horizontal="center" vertical="center"/>
      <protection locked="0"/>
    </xf>
    <xf numFmtId="164" fontId="4" fillId="12" borderId="26" xfId="4" applyNumberFormat="1" applyFont="1" applyFill="1" applyBorder="1" applyAlignment="1" applyProtection="1">
      <alignment horizontal="center" vertical="center" wrapText="1"/>
      <protection locked="0"/>
    </xf>
    <xf numFmtId="0" fontId="0" fillId="12" borderId="15" xfId="0" applyFont="1" applyFill="1" applyBorder="1" applyAlignment="1" applyProtection="1">
      <alignment horizontal="center" vertical="center"/>
      <protection locked="0"/>
    </xf>
    <xf numFmtId="42" fontId="0" fillId="12" borderId="1" xfId="1"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1" fontId="0" fillId="0" borderId="15" xfId="0" applyNumberFormat="1" applyFont="1" applyBorder="1" applyAlignment="1" applyProtection="1">
      <alignment horizontal="center" vertical="center"/>
      <protection locked="0"/>
    </xf>
    <xf numFmtId="1" fontId="4" fillId="0" borderId="26" xfId="4" applyNumberFormat="1" applyFont="1" applyBorder="1" applyAlignment="1" applyProtection="1">
      <alignment horizontal="center" vertical="center" wrapText="1"/>
      <protection locked="0"/>
    </xf>
    <xf numFmtId="0" fontId="0" fillId="0" borderId="13" xfId="0" applyFont="1" applyBorder="1" applyAlignment="1" applyProtection="1">
      <alignment horizontal="left" vertical="center" wrapText="1"/>
      <protection locked="0"/>
    </xf>
    <xf numFmtId="1" fontId="0" fillId="0" borderId="13" xfId="4" applyNumberFormat="1" applyFont="1" applyBorder="1" applyAlignment="1" applyProtection="1">
      <alignment horizontal="center" vertical="center"/>
      <protection locked="0"/>
    </xf>
    <xf numFmtId="165" fontId="0" fillId="0" borderId="5" xfId="1" applyNumberFormat="1" applyFont="1" applyBorder="1" applyAlignment="1" applyProtection="1">
      <alignment horizontal="center" vertical="center"/>
      <protection locked="0"/>
    </xf>
    <xf numFmtId="1" fontId="4" fillId="0" borderId="23" xfId="4" applyNumberFormat="1" applyFont="1" applyFill="1" applyBorder="1" applyAlignment="1" applyProtection="1">
      <alignment horizontal="center" vertical="center" wrapText="1"/>
      <protection locked="0"/>
    </xf>
    <xf numFmtId="42" fontId="0" fillId="0" borderId="5" xfId="1" applyFont="1" applyFill="1" applyBorder="1" applyAlignment="1" applyProtection="1">
      <alignment horizontal="right" vertical="center"/>
      <protection locked="0"/>
    </xf>
    <xf numFmtId="164" fontId="4" fillId="0" borderId="23" xfId="4" applyNumberFormat="1" applyFont="1" applyFill="1" applyBorder="1" applyAlignment="1" applyProtection="1">
      <alignment horizontal="center" vertical="center" wrapText="1"/>
      <protection locked="0"/>
    </xf>
    <xf numFmtId="1" fontId="0" fillId="0" borderId="15" xfId="0" applyNumberFormat="1" applyFont="1" applyFill="1" applyBorder="1" applyAlignment="1" applyProtection="1">
      <alignment horizontal="center" vertical="center"/>
      <protection locked="0"/>
    </xf>
    <xf numFmtId="42" fontId="0" fillId="0" borderId="1" xfId="1" applyFont="1" applyFill="1" applyBorder="1" applyAlignment="1" applyProtection="1">
      <alignment horizontal="right" vertical="center"/>
      <protection locked="0"/>
    </xf>
    <xf numFmtId="1" fontId="0" fillId="0" borderId="15" xfId="0" applyNumberFormat="1" applyFont="1" applyFill="1" applyBorder="1" applyAlignment="1" applyProtection="1">
      <alignment horizontal="right" vertical="center"/>
      <protection locked="0"/>
    </xf>
    <xf numFmtId="42" fontId="0" fillId="0" borderId="5" xfId="1" applyFont="1" applyFill="1" applyBorder="1" applyAlignment="1" applyProtection="1">
      <alignment horizontal="center" vertical="center"/>
      <protection locked="0"/>
    </xf>
    <xf numFmtId="164" fontId="4" fillId="0" borderId="26" xfId="4" applyNumberFormat="1"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protection locked="0"/>
    </xf>
    <xf numFmtId="42" fontId="0" fillId="0" borderId="1" xfId="1" applyFont="1" applyFill="1" applyBorder="1" applyAlignment="1" applyProtection="1">
      <alignment horizontal="center" vertical="center"/>
      <protection locked="0"/>
    </xf>
    <xf numFmtId="0" fontId="0" fillId="0" borderId="13" xfId="0" applyBorder="1" applyAlignment="1" applyProtection="1">
      <alignment horizontal="right" vertical="center"/>
      <protection locked="0"/>
    </xf>
    <xf numFmtId="0" fontId="0" fillId="0" borderId="13" xfId="0"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9" fontId="4" fillId="0" borderId="54" xfId="2" applyFont="1" applyBorder="1" applyAlignment="1" applyProtection="1">
      <alignment horizontal="center" vertical="center" wrapText="1"/>
      <protection locked="0"/>
    </xf>
    <xf numFmtId="0" fontId="0" fillId="0" borderId="55" xfId="0" applyFont="1" applyBorder="1" applyAlignment="1" applyProtection="1">
      <alignment horizontal="center" vertical="center"/>
      <protection locked="0"/>
    </xf>
    <xf numFmtId="42" fontId="0" fillId="0" borderId="4" xfId="1" applyFont="1" applyBorder="1" applyAlignment="1" applyProtection="1">
      <alignment horizontal="center" vertical="center"/>
      <protection locked="0"/>
    </xf>
    <xf numFmtId="9" fontId="4" fillId="0" borderId="56" xfId="2" applyFont="1" applyBorder="1" applyAlignment="1" applyProtection="1">
      <alignment horizontal="center" vertical="center" wrapText="1"/>
      <protection locked="0"/>
    </xf>
    <xf numFmtId="9" fontId="0" fillId="0" borderId="9" xfId="2" applyFont="1" applyBorder="1" applyAlignment="1" applyProtection="1">
      <alignment horizontal="center" vertical="center" wrapText="1"/>
      <protection locked="0"/>
    </xf>
    <xf numFmtId="9" fontId="0" fillId="0" borderId="8" xfId="2" applyFont="1" applyBorder="1" applyAlignment="1" applyProtection="1">
      <alignment horizontal="center" vertical="center" wrapText="1"/>
      <protection locked="0"/>
    </xf>
    <xf numFmtId="0" fontId="0" fillId="0" borderId="0" xfId="0" applyFont="1" applyAlignment="1" applyProtection="1">
      <alignment horizontal="left" vertical="center" wrapText="1"/>
      <protection locked="0"/>
    </xf>
    <xf numFmtId="0" fontId="9" fillId="2" borderId="48" xfId="0" applyFont="1" applyFill="1" applyBorder="1" applyAlignment="1" applyProtection="1">
      <alignment horizontal="center"/>
      <protection locked="0"/>
    </xf>
    <xf numFmtId="0" fontId="9" fillId="2" borderId="50" xfId="0" applyFont="1" applyFill="1" applyBorder="1" applyAlignment="1" applyProtection="1">
      <alignment horizontal="center"/>
      <protection locked="0"/>
    </xf>
    <xf numFmtId="0" fontId="9" fillId="2" borderId="49" xfId="0" applyFont="1" applyFill="1" applyBorder="1" applyAlignment="1" applyProtection="1">
      <alignment horizontal="center"/>
      <protection locked="0"/>
    </xf>
    <xf numFmtId="0" fontId="4" fillId="0" borderId="3"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1" fillId="4" borderId="48" xfId="0" applyFont="1" applyFill="1" applyBorder="1" applyAlignment="1" applyProtection="1">
      <alignment horizontal="right" vertical="center" wrapText="1"/>
      <protection locked="0"/>
    </xf>
    <xf numFmtId="0" fontId="1" fillId="4" borderId="49" xfId="0" applyFont="1" applyFill="1" applyBorder="1" applyAlignment="1" applyProtection="1">
      <alignment horizontal="right" vertical="center" wrapText="1"/>
      <protection locked="0"/>
    </xf>
    <xf numFmtId="0" fontId="8" fillId="7" borderId="19" xfId="0" applyFont="1" applyFill="1" applyBorder="1" applyAlignment="1" applyProtection="1">
      <alignment horizontal="center"/>
      <protection locked="0"/>
    </xf>
    <xf numFmtId="0" fontId="8" fillId="7" borderId="0" xfId="0" applyFont="1" applyFill="1" applyBorder="1" applyAlignment="1" applyProtection="1">
      <alignment horizontal="center"/>
      <protection locked="0"/>
    </xf>
    <xf numFmtId="0" fontId="10" fillId="2" borderId="51" xfId="0" applyFont="1" applyFill="1" applyBorder="1" applyAlignment="1" applyProtection="1">
      <alignment horizontal="left"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164" fontId="1" fillId="3" borderId="32" xfId="4" applyNumberFormat="1" applyFont="1" applyFill="1" applyBorder="1" applyAlignment="1" applyProtection="1">
      <alignment horizontal="center" vertical="center" wrapText="1"/>
      <protection locked="0"/>
    </xf>
    <xf numFmtId="164" fontId="1" fillId="3" borderId="33" xfId="4" applyNumberFormat="1"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9" fontId="8" fillId="3" borderId="18"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6" xfId="2"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0" fillId="0" borderId="53" xfId="0" applyBorder="1" applyAlignment="1" applyProtection="1">
      <alignment horizontal="justify" vertical="center"/>
      <protection locked="0"/>
    </xf>
    <xf numFmtId="0" fontId="0" fillId="0" borderId="13" xfId="0" applyBorder="1" applyAlignment="1" applyProtection="1">
      <alignment horizontal="justify" vertical="center"/>
      <protection locked="0"/>
    </xf>
    <xf numFmtId="0" fontId="1" fillId="5" borderId="20" xfId="0" applyFont="1" applyFill="1" applyBorder="1" applyAlignment="1" applyProtection="1">
      <alignment horizontal="center" wrapText="1"/>
      <protection locked="0"/>
    </xf>
    <xf numFmtId="0" fontId="1" fillId="5" borderId="21" xfId="0" applyFont="1" applyFill="1" applyBorder="1" applyAlignment="1" applyProtection="1">
      <alignment horizontal="center" wrapText="1"/>
      <protection locked="0"/>
    </xf>
    <xf numFmtId="0" fontId="1" fillId="9" borderId="36" xfId="0" applyFont="1" applyFill="1" applyBorder="1" applyAlignment="1" applyProtection="1">
      <alignment horizontal="center" vertical="center" wrapText="1"/>
      <protection locked="0"/>
    </xf>
    <xf numFmtId="0" fontId="1" fillId="9" borderId="0" xfId="0" applyFont="1" applyFill="1" applyBorder="1" applyAlignment="1" applyProtection="1">
      <alignment horizontal="center" vertical="center" wrapText="1"/>
      <protection locked="0"/>
    </xf>
    <xf numFmtId="0" fontId="1" fillId="8" borderId="45" xfId="0" applyFont="1" applyFill="1" applyBorder="1" applyAlignment="1" applyProtection="1">
      <alignment horizontal="center" vertical="center" wrapText="1"/>
      <protection locked="0"/>
    </xf>
    <xf numFmtId="0" fontId="1" fillId="8" borderId="46"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9" fontId="1" fillId="3" borderId="29"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164" fontId="1" fillId="3" borderId="34" xfId="4" applyNumberFormat="1" applyFont="1" applyFill="1" applyBorder="1" applyAlignment="1" applyProtection="1">
      <alignment horizontal="center" vertical="center" wrapText="1"/>
      <protection locked="0"/>
    </xf>
    <xf numFmtId="164" fontId="1" fillId="3" borderId="35" xfId="4" applyNumberFormat="1"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41"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1" fillId="4" borderId="47" xfId="0" applyFont="1" applyFill="1" applyBorder="1" applyAlignment="1" applyProtection="1">
      <alignment horizontal="center" vertical="center" wrapText="1"/>
      <protection locked="0"/>
    </xf>
    <xf numFmtId="0" fontId="8" fillId="8" borderId="36" xfId="0" applyFont="1" applyFill="1" applyBorder="1" applyAlignment="1" applyProtection="1">
      <alignment horizontal="center" vertical="center" wrapText="1"/>
      <protection locked="0"/>
    </xf>
    <xf numFmtId="0" fontId="8" fillId="8" borderId="0" xfId="0" applyFont="1" applyFill="1" applyBorder="1" applyAlignment="1" applyProtection="1">
      <alignment horizontal="center" vertical="center" wrapText="1"/>
      <protection locked="0"/>
    </xf>
    <xf numFmtId="0" fontId="1" fillId="2" borderId="47" xfId="0" applyFont="1" applyFill="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164" fontId="4" fillId="0" borderId="57" xfId="4" applyNumberFormat="1" applyFont="1" applyBorder="1" applyAlignment="1" applyProtection="1">
      <alignment horizontal="center" vertical="center" wrapText="1"/>
      <protection locked="0"/>
    </xf>
    <xf numFmtId="0" fontId="4" fillId="0" borderId="58"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 fontId="4" fillId="0" borderId="59" xfId="4" applyNumberFormat="1" applyFont="1" applyBorder="1" applyAlignment="1" applyProtection="1">
      <alignment horizontal="center" vertical="center" wrapText="1"/>
      <protection locked="0"/>
    </xf>
    <xf numFmtId="42" fontId="0" fillId="0" borderId="60" xfId="1" applyFont="1" applyBorder="1" applyAlignment="1" applyProtection="1">
      <alignment horizontal="center" vertical="center"/>
      <protection locked="0"/>
    </xf>
    <xf numFmtId="42" fontId="0" fillId="0" borderId="61" xfId="1" applyFont="1" applyBorder="1" applyAlignment="1" applyProtection="1">
      <alignment horizontal="center" vertical="center"/>
      <protection locked="0"/>
    </xf>
    <xf numFmtId="1" fontId="4" fillId="0" borderId="63" xfId="4" applyNumberFormat="1" applyFont="1" applyBorder="1" applyAlignment="1" applyProtection="1">
      <alignment horizontal="center" vertical="center" wrapText="1"/>
      <protection locked="0"/>
    </xf>
    <xf numFmtId="164" fontId="4" fillId="0" borderId="64" xfId="4" applyNumberFormat="1" applyFont="1" applyBorder="1" applyAlignment="1" applyProtection="1">
      <alignment horizontal="center" vertical="center" wrapText="1"/>
      <protection locked="0"/>
    </xf>
    <xf numFmtId="42" fontId="0" fillId="0" borderId="62" xfId="1" applyFont="1" applyBorder="1" applyAlignment="1" applyProtection="1">
      <alignment horizontal="center" vertical="center"/>
      <protection locked="0"/>
    </xf>
    <xf numFmtId="9" fontId="0" fillId="0" borderId="5" xfId="2" applyFont="1" applyBorder="1" applyAlignment="1" applyProtection="1">
      <alignment vertical="center" wrapText="1"/>
      <protection locked="0"/>
    </xf>
  </cellXfs>
  <cellStyles count="5">
    <cellStyle name="Bueno" xfId="3" builtinId="26"/>
    <cellStyle name="Millares" xfId="4" builtinId="3"/>
    <cellStyle name="Moneda [0]" xfId="1" builtinId="7"/>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workbookViewId="0">
      <selection activeCell="B28" sqref="B28"/>
    </sheetView>
  </sheetViews>
  <sheetFormatPr baseColWidth="10" defaultColWidth="11.54296875" defaultRowHeight="14.5" x14ac:dyDescent="0.35"/>
  <cols>
    <col min="1" max="1" width="38.54296875" bestFit="1" customWidth="1"/>
    <col min="2" max="2" width="12.1796875" customWidth="1"/>
    <col min="3" max="3" width="10.81640625" customWidth="1"/>
    <col min="4" max="4" width="14.1796875" bestFit="1" customWidth="1"/>
    <col min="5" max="5" width="54.453125" customWidth="1"/>
    <col min="6" max="6" width="15.1796875" customWidth="1"/>
    <col min="7" max="20" width="16.1796875" customWidth="1"/>
  </cols>
  <sheetData>
    <row r="1" spans="1:20" x14ac:dyDescent="0.35">
      <c r="A1" s="5" t="s">
        <v>37</v>
      </c>
      <c r="B1" s="5"/>
      <c r="C1" s="5"/>
      <c r="D1" t="s">
        <v>119</v>
      </c>
      <c r="E1" t="s">
        <v>119</v>
      </c>
      <c r="F1" t="s">
        <v>119</v>
      </c>
      <c r="G1" t="s">
        <v>119</v>
      </c>
      <c r="H1" t="s">
        <v>119</v>
      </c>
      <c r="I1" t="s">
        <v>119</v>
      </c>
      <c r="J1" t="s">
        <v>119</v>
      </c>
      <c r="K1" t="s">
        <v>119</v>
      </c>
      <c r="L1" t="s">
        <v>119</v>
      </c>
      <c r="M1" t="s">
        <v>119</v>
      </c>
      <c r="N1" t="s">
        <v>119</v>
      </c>
      <c r="O1" t="s">
        <v>119</v>
      </c>
      <c r="P1" t="s">
        <v>119</v>
      </c>
      <c r="Q1" t="s">
        <v>119</v>
      </c>
      <c r="R1" t="s">
        <v>119</v>
      </c>
      <c r="S1" t="s">
        <v>119</v>
      </c>
      <c r="T1" t="s">
        <v>119</v>
      </c>
    </row>
    <row r="2" spans="1:20" x14ac:dyDescent="0.35">
      <c r="A2" t="s">
        <v>30</v>
      </c>
      <c r="D2" t="s">
        <v>164</v>
      </c>
      <c r="E2" t="s">
        <v>169</v>
      </c>
      <c r="F2" t="s">
        <v>22</v>
      </c>
      <c r="G2" t="s">
        <v>170</v>
      </c>
      <c r="H2" t="s">
        <v>24</v>
      </c>
      <c r="I2" t="s">
        <v>171</v>
      </c>
      <c r="J2" t="s">
        <v>172</v>
      </c>
      <c r="K2" t="s">
        <v>27</v>
      </c>
      <c r="L2" t="s">
        <v>173</v>
      </c>
      <c r="M2" t="s">
        <v>174</v>
      </c>
      <c r="N2" t="s">
        <v>175</v>
      </c>
      <c r="O2" t="s">
        <v>31</v>
      </c>
      <c r="P2" t="s">
        <v>176</v>
      </c>
      <c r="Q2" t="s">
        <v>33</v>
      </c>
      <c r="R2" t="s">
        <v>177</v>
      </c>
      <c r="S2" t="s">
        <v>178</v>
      </c>
      <c r="T2" t="s">
        <v>179</v>
      </c>
    </row>
    <row r="3" spans="1:20" x14ac:dyDescent="0.35">
      <c r="A3" t="s">
        <v>29</v>
      </c>
      <c r="E3" t="s">
        <v>63</v>
      </c>
      <c r="F3" t="s">
        <v>65</v>
      </c>
      <c r="G3" t="s">
        <v>68</v>
      </c>
      <c r="H3" t="s">
        <v>71</v>
      </c>
      <c r="I3" t="s">
        <v>72</v>
      </c>
      <c r="J3" t="s">
        <v>74</v>
      </c>
      <c r="K3" t="s">
        <v>76</v>
      </c>
      <c r="L3" t="s">
        <v>80</v>
      </c>
      <c r="M3" t="s">
        <v>82</v>
      </c>
      <c r="N3" t="s">
        <v>123</v>
      </c>
      <c r="O3" t="s">
        <v>92</v>
      </c>
      <c r="P3" t="s">
        <v>98</v>
      </c>
      <c r="Q3" t="s">
        <v>101</v>
      </c>
      <c r="R3" t="s">
        <v>102</v>
      </c>
      <c r="S3" t="s">
        <v>104</v>
      </c>
      <c r="T3" t="s">
        <v>116</v>
      </c>
    </row>
    <row r="4" spans="1:20" x14ac:dyDescent="0.35">
      <c r="A4" t="s">
        <v>25</v>
      </c>
      <c r="E4" t="s">
        <v>64</v>
      </c>
      <c r="F4" t="s">
        <v>66</v>
      </c>
      <c r="G4" t="s">
        <v>69</v>
      </c>
      <c r="I4" t="s">
        <v>107</v>
      </c>
      <c r="J4" t="s">
        <v>108</v>
      </c>
      <c r="K4" t="s">
        <v>77</v>
      </c>
      <c r="L4" t="s">
        <v>81</v>
      </c>
      <c r="M4" t="s">
        <v>83</v>
      </c>
      <c r="N4" t="s">
        <v>89</v>
      </c>
      <c r="O4" t="s">
        <v>93</v>
      </c>
      <c r="P4" t="s">
        <v>113</v>
      </c>
      <c r="R4" t="s">
        <v>103</v>
      </c>
      <c r="T4" t="s">
        <v>117</v>
      </c>
    </row>
    <row r="5" spans="1:20" x14ac:dyDescent="0.35">
      <c r="A5" t="s">
        <v>26</v>
      </c>
      <c r="F5" t="s">
        <v>67</v>
      </c>
      <c r="G5" t="s">
        <v>105</v>
      </c>
      <c r="I5" t="s">
        <v>106</v>
      </c>
      <c r="J5" t="s">
        <v>75</v>
      </c>
      <c r="K5" t="s">
        <v>110</v>
      </c>
      <c r="M5" t="s">
        <v>84</v>
      </c>
      <c r="N5" t="s">
        <v>90</v>
      </c>
      <c r="O5" t="s">
        <v>94</v>
      </c>
      <c r="P5" t="s">
        <v>114</v>
      </c>
      <c r="T5" t="s">
        <v>118</v>
      </c>
    </row>
    <row r="6" spans="1:20" x14ac:dyDescent="0.35">
      <c r="A6" t="s">
        <v>35</v>
      </c>
      <c r="G6" t="s">
        <v>70</v>
      </c>
      <c r="I6" t="s">
        <v>73</v>
      </c>
      <c r="K6" t="s">
        <v>78</v>
      </c>
      <c r="M6" t="s">
        <v>85</v>
      </c>
      <c r="N6" t="s">
        <v>91</v>
      </c>
      <c r="O6" t="s">
        <v>95</v>
      </c>
      <c r="P6" t="s">
        <v>112</v>
      </c>
    </row>
    <row r="7" spans="1:20" x14ac:dyDescent="0.35">
      <c r="A7" t="s">
        <v>21</v>
      </c>
      <c r="K7" t="s">
        <v>111</v>
      </c>
      <c r="M7" t="s">
        <v>86</v>
      </c>
      <c r="O7" t="s">
        <v>96</v>
      </c>
      <c r="P7" t="s">
        <v>115</v>
      </c>
    </row>
    <row r="8" spans="1:20" x14ac:dyDescent="0.35">
      <c r="A8" t="s">
        <v>22</v>
      </c>
      <c r="K8" t="s">
        <v>79</v>
      </c>
      <c r="M8" t="s">
        <v>87</v>
      </c>
      <c r="O8" t="s">
        <v>97</v>
      </c>
      <c r="P8" t="s">
        <v>99</v>
      </c>
    </row>
    <row r="9" spans="1:20" x14ac:dyDescent="0.35">
      <c r="A9" t="s">
        <v>32</v>
      </c>
      <c r="K9" t="s">
        <v>109</v>
      </c>
      <c r="M9" t="s">
        <v>88</v>
      </c>
      <c r="P9" t="s">
        <v>100</v>
      </c>
    </row>
    <row r="10" spans="1:20" x14ac:dyDescent="0.35">
      <c r="A10" t="s">
        <v>23</v>
      </c>
    </row>
    <row r="11" spans="1:20" x14ac:dyDescent="0.35">
      <c r="A11" t="s">
        <v>28</v>
      </c>
      <c r="E11" t="s">
        <v>41</v>
      </c>
    </row>
    <row r="12" spans="1:20" x14ac:dyDescent="0.35">
      <c r="A12" t="s">
        <v>31</v>
      </c>
      <c r="E12" s="9" t="s">
        <v>54</v>
      </c>
    </row>
    <row r="13" spans="1:20" x14ac:dyDescent="0.35">
      <c r="A13" t="s">
        <v>33</v>
      </c>
      <c r="E13" s="6" t="s">
        <v>62</v>
      </c>
    </row>
    <row r="14" spans="1:20" x14ac:dyDescent="0.35">
      <c r="A14" t="s">
        <v>24</v>
      </c>
    </row>
    <row r="15" spans="1:20" x14ac:dyDescent="0.35">
      <c r="A15" t="s">
        <v>27</v>
      </c>
    </row>
    <row r="16" spans="1:20" x14ac:dyDescent="0.35">
      <c r="A16" t="s">
        <v>34</v>
      </c>
    </row>
    <row r="17" spans="1:6" x14ac:dyDescent="0.35">
      <c r="A17" t="s">
        <v>36</v>
      </c>
      <c r="E17" t="s">
        <v>42</v>
      </c>
    </row>
    <row r="18" spans="1:6" x14ac:dyDescent="0.35">
      <c r="A18" t="s">
        <v>164</v>
      </c>
      <c r="E18" s="8" t="s">
        <v>55</v>
      </c>
      <c r="F18" s="8"/>
    </row>
    <row r="19" spans="1:6" x14ac:dyDescent="0.35">
      <c r="A19" t="s">
        <v>165</v>
      </c>
      <c r="E19" s="7" t="s">
        <v>57</v>
      </c>
      <c r="F19" s="2"/>
    </row>
    <row r="20" spans="1:6" x14ac:dyDescent="0.35">
      <c r="E20" s="3" t="s">
        <v>56</v>
      </c>
      <c r="F20" s="4"/>
    </row>
    <row r="26" spans="1:6" x14ac:dyDescent="0.35">
      <c r="D26" s="5" t="s">
        <v>38</v>
      </c>
      <c r="E26" s="5" t="s">
        <v>43</v>
      </c>
      <c r="F26" s="5" t="s">
        <v>44</v>
      </c>
    </row>
    <row r="27" spans="1:6" x14ac:dyDescent="0.35">
      <c r="D27">
        <v>2020</v>
      </c>
      <c r="E27" s="1" t="s">
        <v>60</v>
      </c>
      <c r="F27" t="s">
        <v>45</v>
      </c>
    </row>
    <row r="28" spans="1:6" x14ac:dyDescent="0.35">
      <c r="D28">
        <v>2021</v>
      </c>
      <c r="E28" s="1" t="s">
        <v>61</v>
      </c>
      <c r="F28" t="s">
        <v>46</v>
      </c>
    </row>
    <row r="29" spans="1:6" x14ac:dyDescent="0.35">
      <c r="D29">
        <v>2022</v>
      </c>
      <c r="E29" s="1" t="s">
        <v>180</v>
      </c>
    </row>
    <row r="30" spans="1:6" x14ac:dyDescent="0.35">
      <c r="D30">
        <v>2023</v>
      </c>
      <c r="E30" s="10"/>
    </row>
    <row r="31" spans="1:6" x14ac:dyDescent="0.3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8"/>
  <sheetViews>
    <sheetView showGridLines="0" tabSelected="1" topLeftCell="A6" zoomScale="60" zoomScaleNormal="60" workbookViewId="0">
      <pane ySplit="6" topLeftCell="A12" activePane="bottomLeft" state="frozen"/>
      <selection activeCell="A6" sqref="A6"/>
      <selection pane="bottomLeft" activeCell="A12" sqref="A12:A13"/>
    </sheetView>
  </sheetViews>
  <sheetFormatPr baseColWidth="10" defaultColWidth="11.453125" defaultRowHeight="14.5" x14ac:dyDescent="0.35"/>
  <cols>
    <col min="1" max="1" width="29" style="33" customWidth="1"/>
    <col min="2" max="2" width="29" style="16" customWidth="1"/>
    <col min="3" max="3" width="34.81640625" style="16" customWidth="1"/>
    <col min="4" max="4" width="19.1796875" style="16" customWidth="1"/>
    <col min="5" max="5" width="19.81640625" style="16" customWidth="1"/>
    <col min="6" max="6" width="16.453125" style="48" customWidth="1"/>
    <col min="7" max="7" width="25.1796875" style="48" customWidth="1"/>
    <col min="8" max="11" width="16.81640625" style="46" customWidth="1"/>
    <col min="12" max="12" width="15.1796875" style="16" customWidth="1"/>
    <col min="13" max="13" width="19.54296875" style="16" customWidth="1"/>
    <col min="14" max="14" width="19.1796875" style="16" customWidth="1"/>
    <col min="15" max="15" width="19.81640625" style="16" customWidth="1"/>
    <col min="16" max="16" width="26" style="16" customWidth="1"/>
    <col min="17" max="17" width="24.1796875" style="16" customWidth="1"/>
    <col min="18" max="18" width="65.81640625" style="16" customWidth="1"/>
    <col min="19" max="19" width="19.81640625" style="51" customWidth="1"/>
    <col min="20" max="20" width="19.81640625" style="16" customWidth="1"/>
    <col min="21" max="21" width="27.81640625" style="16" customWidth="1"/>
    <col min="22" max="22" width="19.81640625" style="16" customWidth="1"/>
    <col min="23" max="23" width="28.54296875" style="16" customWidth="1"/>
    <col min="24" max="24" width="33" style="16" customWidth="1"/>
    <col min="25" max="25" width="38.36328125" style="16" customWidth="1"/>
    <col min="26" max="16384" width="11.453125" style="16"/>
  </cols>
  <sheetData>
    <row r="1" spans="1:25" ht="75" customHeight="1" x14ac:dyDescent="0.35">
      <c r="A1" s="15"/>
      <c r="B1" s="15"/>
      <c r="C1" s="117" t="s">
        <v>18</v>
      </c>
      <c r="D1" s="117"/>
      <c r="E1" s="117"/>
      <c r="F1" s="117"/>
      <c r="G1" s="117"/>
      <c r="H1" s="117"/>
      <c r="I1" s="117"/>
      <c r="J1" s="117"/>
      <c r="K1" s="117"/>
      <c r="L1" s="117"/>
      <c r="M1" s="117"/>
      <c r="N1" s="117"/>
      <c r="O1" s="117"/>
      <c r="P1" s="117"/>
      <c r="Q1" s="117"/>
      <c r="R1" s="117"/>
      <c r="S1" s="117"/>
      <c r="T1" s="117"/>
      <c r="U1" s="117"/>
      <c r="V1" s="117"/>
      <c r="W1" s="117"/>
      <c r="X1" s="117"/>
      <c r="Y1" s="117"/>
    </row>
    <row r="2" spans="1:25" ht="26.25" customHeight="1" x14ac:dyDescent="0.35">
      <c r="A2" s="40" t="s">
        <v>20</v>
      </c>
      <c r="B2" s="112" t="s">
        <v>170</v>
      </c>
      <c r="C2" s="113"/>
      <c r="D2" s="113"/>
      <c r="E2" s="113"/>
      <c r="F2" s="113"/>
      <c r="G2" s="114"/>
      <c r="H2" s="118" t="s">
        <v>19</v>
      </c>
      <c r="I2" s="119"/>
      <c r="J2" s="112" t="s">
        <v>69</v>
      </c>
      <c r="K2" s="113"/>
      <c r="L2" s="113"/>
      <c r="M2" s="113"/>
      <c r="N2" s="113"/>
      <c r="O2" s="113"/>
      <c r="P2" s="113"/>
      <c r="Q2" s="113"/>
      <c r="R2" s="113"/>
      <c r="S2" s="113"/>
      <c r="T2" s="113"/>
      <c r="U2" s="113"/>
      <c r="V2" s="113"/>
      <c r="W2" s="113"/>
      <c r="X2" s="113"/>
      <c r="Y2" s="113"/>
    </row>
    <row r="3" spans="1:25" ht="26.25" customHeight="1" x14ac:dyDescent="0.35">
      <c r="A3" s="41" t="s">
        <v>168</v>
      </c>
      <c r="B3" s="112"/>
      <c r="C3" s="113"/>
      <c r="D3" s="113"/>
      <c r="E3" s="113"/>
      <c r="F3" s="113"/>
      <c r="G3" s="114"/>
      <c r="H3" s="49"/>
      <c r="I3" s="52" t="s">
        <v>166</v>
      </c>
      <c r="J3" s="112"/>
      <c r="K3" s="113"/>
      <c r="L3" s="113"/>
      <c r="M3" s="113"/>
      <c r="N3" s="113"/>
      <c r="O3" s="113"/>
      <c r="P3" s="113"/>
      <c r="Q3" s="113"/>
      <c r="R3" s="113"/>
      <c r="S3" s="113"/>
      <c r="T3" s="113"/>
      <c r="U3" s="113"/>
      <c r="V3" s="113"/>
      <c r="W3" s="113"/>
      <c r="X3" s="113"/>
      <c r="Y3" s="113"/>
    </row>
    <row r="4" spans="1:25" ht="27.75" customHeight="1" x14ac:dyDescent="0.35">
      <c r="A4" s="17" t="s">
        <v>39</v>
      </c>
      <c r="B4" s="112">
        <v>2022</v>
      </c>
      <c r="C4" s="113"/>
      <c r="D4" s="113"/>
      <c r="E4" s="113"/>
      <c r="F4" s="113"/>
      <c r="G4" s="114"/>
      <c r="H4" s="118" t="s">
        <v>40</v>
      </c>
      <c r="I4" s="119"/>
      <c r="J4" s="112" t="s">
        <v>60</v>
      </c>
      <c r="K4" s="113"/>
      <c r="L4" s="113"/>
      <c r="M4" s="113"/>
      <c r="N4" s="113"/>
      <c r="O4" s="113"/>
      <c r="P4" s="113"/>
      <c r="Q4" s="113"/>
      <c r="R4" s="113"/>
      <c r="S4" s="113"/>
      <c r="T4" s="113"/>
      <c r="U4" s="113"/>
      <c r="V4" s="113"/>
      <c r="W4" s="113"/>
      <c r="X4" s="113"/>
      <c r="Y4" s="113"/>
    </row>
    <row r="5" spans="1:25" ht="38.25" customHeight="1" x14ac:dyDescent="0.35">
      <c r="A5" s="17" t="s">
        <v>41</v>
      </c>
      <c r="B5" s="112" t="s">
        <v>62</v>
      </c>
      <c r="C5" s="113"/>
      <c r="D5" s="113"/>
      <c r="E5" s="113"/>
      <c r="F5" s="113"/>
      <c r="G5" s="114"/>
      <c r="H5" s="118" t="s">
        <v>42</v>
      </c>
      <c r="I5" s="119"/>
      <c r="J5" s="112" t="s">
        <v>55</v>
      </c>
      <c r="K5" s="113"/>
      <c r="L5" s="113"/>
      <c r="M5" s="113"/>
      <c r="N5" s="113"/>
      <c r="O5" s="113"/>
      <c r="P5" s="113"/>
      <c r="Q5" s="113"/>
      <c r="R5" s="113"/>
      <c r="S5" s="113"/>
      <c r="T5" s="113"/>
      <c r="U5" s="113"/>
      <c r="V5" s="113"/>
      <c r="W5" s="113"/>
      <c r="X5" s="113"/>
      <c r="Y5" s="113"/>
    </row>
    <row r="6" spans="1:25" ht="19.5" customHeight="1" thickBot="1" x14ac:dyDescent="0.4">
      <c r="A6" s="122" t="s">
        <v>167</v>
      </c>
      <c r="B6" s="122"/>
      <c r="C6" s="122"/>
      <c r="D6" s="122"/>
      <c r="E6" s="122"/>
      <c r="F6" s="122"/>
      <c r="G6" s="122"/>
      <c r="H6" s="122"/>
      <c r="I6" s="122"/>
      <c r="J6" s="122"/>
      <c r="K6" s="122"/>
      <c r="L6" s="122"/>
      <c r="M6" s="122"/>
      <c r="N6" s="122"/>
      <c r="O6" s="122"/>
      <c r="P6" s="122"/>
      <c r="Q6" s="122"/>
      <c r="R6" s="122"/>
      <c r="S6" s="122"/>
      <c r="T6" s="122"/>
      <c r="U6" s="122"/>
      <c r="V6" s="122"/>
      <c r="W6" s="122"/>
      <c r="X6" s="122"/>
      <c r="Y6" s="122"/>
    </row>
    <row r="7" spans="1:25" ht="15" thickBot="1" x14ac:dyDescent="0.4">
      <c r="A7" s="150" t="s">
        <v>53</v>
      </c>
      <c r="B7" s="151"/>
      <c r="C7" s="151"/>
      <c r="D7" s="151"/>
      <c r="E7" s="151"/>
      <c r="F7" s="151"/>
      <c r="G7" s="151"/>
      <c r="H7" s="42"/>
      <c r="I7" s="42"/>
      <c r="J7" s="42"/>
      <c r="K7" s="42"/>
      <c r="L7" s="120" t="s">
        <v>129</v>
      </c>
      <c r="M7" s="121"/>
      <c r="N7" s="121"/>
      <c r="O7" s="121"/>
      <c r="P7" s="121"/>
      <c r="Q7" s="121"/>
      <c r="R7" s="121"/>
      <c r="S7" s="121"/>
      <c r="T7" s="121"/>
      <c r="U7" s="121"/>
      <c r="V7" s="121"/>
      <c r="W7" s="121"/>
      <c r="X7" s="121"/>
      <c r="Y7" s="121"/>
    </row>
    <row r="8" spans="1:25" ht="18" customHeight="1" x14ac:dyDescent="0.35">
      <c r="A8" s="140" t="s">
        <v>163</v>
      </c>
      <c r="B8" s="141"/>
      <c r="C8" s="141" t="s">
        <v>9</v>
      </c>
      <c r="D8" s="164" t="s">
        <v>124</v>
      </c>
      <c r="E8" s="141" t="s">
        <v>162</v>
      </c>
      <c r="F8" s="134" t="s">
        <v>127</v>
      </c>
      <c r="G8" s="134" t="s">
        <v>128</v>
      </c>
      <c r="H8" s="167" t="s">
        <v>132</v>
      </c>
      <c r="I8" s="168"/>
      <c r="J8" s="158" t="s">
        <v>133</v>
      </c>
      <c r="K8" s="159"/>
      <c r="L8" s="156"/>
      <c r="M8" s="157"/>
      <c r="N8" s="157"/>
      <c r="O8" s="157"/>
      <c r="P8" s="18"/>
      <c r="Q8" s="18"/>
      <c r="R8" s="18"/>
      <c r="S8" s="174"/>
      <c r="T8" s="175"/>
      <c r="U8" s="175"/>
      <c r="V8" s="175"/>
      <c r="W8" s="175"/>
      <c r="X8" s="175"/>
      <c r="Y8" s="175"/>
    </row>
    <row r="9" spans="1:25" ht="18" customHeight="1" x14ac:dyDescent="0.35">
      <c r="A9" s="142"/>
      <c r="B9" s="143"/>
      <c r="C9" s="143"/>
      <c r="D9" s="165"/>
      <c r="E9" s="143"/>
      <c r="F9" s="135"/>
      <c r="G9" s="135"/>
      <c r="H9" s="169"/>
      <c r="I9" s="170"/>
      <c r="J9" s="160"/>
      <c r="K9" s="161"/>
      <c r="L9" s="171" t="s">
        <v>130</v>
      </c>
      <c r="M9" s="172"/>
      <c r="N9" s="172"/>
      <c r="O9" s="172"/>
      <c r="P9" s="172"/>
      <c r="Q9" s="172"/>
      <c r="R9" s="173"/>
      <c r="S9" s="152" t="s">
        <v>131</v>
      </c>
      <c r="T9" s="153"/>
      <c r="U9" s="153"/>
      <c r="V9" s="153"/>
      <c r="W9" s="153"/>
      <c r="X9" s="153"/>
      <c r="Y9" s="153"/>
    </row>
    <row r="10" spans="1:25" ht="18" customHeight="1" thickBot="1" x14ac:dyDescent="0.4">
      <c r="A10" s="144"/>
      <c r="B10" s="145"/>
      <c r="C10" s="145"/>
      <c r="D10" s="165"/>
      <c r="E10" s="145"/>
      <c r="F10" s="136"/>
      <c r="G10" s="136"/>
      <c r="H10" s="162" t="s">
        <v>125</v>
      </c>
      <c r="I10" s="129" t="s">
        <v>121</v>
      </c>
      <c r="J10" s="162" t="s">
        <v>125</v>
      </c>
      <c r="K10" s="129" t="s">
        <v>121</v>
      </c>
      <c r="L10" s="156" t="s">
        <v>13</v>
      </c>
      <c r="M10" s="157"/>
      <c r="N10" s="157"/>
      <c r="O10" s="157"/>
      <c r="P10" s="157"/>
      <c r="Q10" s="157"/>
      <c r="R10" s="176"/>
      <c r="S10" s="154" t="s">
        <v>13</v>
      </c>
      <c r="T10" s="155"/>
      <c r="U10" s="155"/>
      <c r="V10" s="155"/>
      <c r="W10" s="155"/>
      <c r="X10" s="155"/>
      <c r="Y10" s="155"/>
    </row>
    <row r="11" spans="1:25" ht="152.25" customHeight="1" thickBot="1" x14ac:dyDescent="0.4">
      <c r="A11" s="146"/>
      <c r="B11" s="147"/>
      <c r="C11" s="147"/>
      <c r="D11" s="166"/>
      <c r="E11" s="147"/>
      <c r="F11" s="137"/>
      <c r="G11" s="137"/>
      <c r="H11" s="163"/>
      <c r="I11" s="130"/>
      <c r="J11" s="163"/>
      <c r="K11" s="130"/>
      <c r="L11" s="19" t="s">
        <v>126</v>
      </c>
      <c r="M11" s="19" t="s">
        <v>122</v>
      </c>
      <c r="N11" s="20" t="s">
        <v>135</v>
      </c>
      <c r="O11" s="20" t="s">
        <v>134</v>
      </c>
      <c r="P11" s="21" t="s">
        <v>136</v>
      </c>
      <c r="Q11" s="21" t="s">
        <v>137</v>
      </c>
      <c r="R11" s="36" t="s">
        <v>120</v>
      </c>
      <c r="S11" s="50" t="s">
        <v>126</v>
      </c>
      <c r="T11" s="22" t="s">
        <v>122</v>
      </c>
      <c r="U11" s="34" t="s">
        <v>135</v>
      </c>
      <c r="V11" s="34" t="s">
        <v>134</v>
      </c>
      <c r="W11" s="35" t="s">
        <v>136</v>
      </c>
      <c r="X11" s="35" t="s">
        <v>137</v>
      </c>
      <c r="Y11" s="22" t="s">
        <v>120</v>
      </c>
    </row>
    <row r="12" spans="1:25" ht="87" x14ac:dyDescent="0.35">
      <c r="A12" s="138" t="s">
        <v>181</v>
      </c>
      <c r="B12" s="65" t="s">
        <v>0</v>
      </c>
      <c r="C12" s="39" t="s">
        <v>0</v>
      </c>
      <c r="D12" s="39" t="s">
        <v>139</v>
      </c>
      <c r="E12" s="55" t="s">
        <v>46</v>
      </c>
      <c r="F12" s="27" t="s">
        <v>186</v>
      </c>
      <c r="G12" s="27" t="s">
        <v>186</v>
      </c>
      <c r="H12" s="43">
        <v>109</v>
      </c>
      <c r="I12" s="25">
        <v>2335691983</v>
      </c>
      <c r="J12" s="43">
        <v>134</v>
      </c>
      <c r="K12" s="25">
        <v>6846464064</v>
      </c>
      <c r="L12" s="102">
        <v>112</v>
      </c>
      <c r="M12" s="25">
        <v>3590191071</v>
      </c>
      <c r="N12" s="13">
        <f>IFERROR((1-(L12/H12)),0)</f>
        <v>-2.7522935779816571E-2</v>
      </c>
      <c r="O12" s="13">
        <f>IFERROR((1-(M12/I12)),0)</f>
        <v>-0.53709953929314835</v>
      </c>
      <c r="P12" s="14">
        <f>IFERROR((N12/G12),0)</f>
        <v>0</v>
      </c>
      <c r="Q12" s="14">
        <f>IFERROR((O12/F12),0)</f>
        <v>0</v>
      </c>
      <c r="R12" s="89" t="s">
        <v>215</v>
      </c>
      <c r="S12" s="90">
        <f>L12</f>
        <v>112</v>
      </c>
      <c r="T12" s="91">
        <f>+M12</f>
        <v>3590191071</v>
      </c>
      <c r="U12" s="11">
        <f>IFERROR((1-(S12/J12)),0)</f>
        <v>0.16417910447761197</v>
      </c>
      <c r="V12" s="11">
        <f>IFERROR((1-(T12/K12)),0)</f>
        <v>0.47561382964413668</v>
      </c>
      <c r="W12" s="12">
        <f>IFERROR((U12/G12),0)</f>
        <v>0</v>
      </c>
      <c r="X12" s="12">
        <f>IFERROR((V12/F12),0)</f>
        <v>0</v>
      </c>
      <c r="Y12" s="62" t="s">
        <v>185</v>
      </c>
    </row>
    <row r="13" spans="1:25" ht="99" customHeight="1" x14ac:dyDescent="0.35">
      <c r="A13" s="139"/>
      <c r="B13" s="66" t="s">
        <v>1</v>
      </c>
      <c r="C13" s="37" t="s">
        <v>141</v>
      </c>
      <c r="D13" s="37" t="s">
        <v>138</v>
      </c>
      <c r="E13" s="58" t="s">
        <v>45</v>
      </c>
      <c r="F13" s="27">
        <v>0.02</v>
      </c>
      <c r="G13" s="27">
        <v>0</v>
      </c>
      <c r="H13" s="86">
        <v>525.5</v>
      </c>
      <c r="I13" s="25">
        <v>7976893</v>
      </c>
      <c r="J13" s="86">
        <v>983.5</v>
      </c>
      <c r="K13" s="60">
        <v>15166439</v>
      </c>
      <c r="L13" s="86">
        <v>257</v>
      </c>
      <c r="M13" s="60">
        <v>3823100</v>
      </c>
      <c r="N13" s="13">
        <f>IFERROR((1-(L13/H13)),0)</f>
        <v>0.51094196003805892</v>
      </c>
      <c r="O13" s="13">
        <f t="shared" ref="O13:O33" si="0">IFERROR((1-(M13/I13)),0)</f>
        <v>0.52072818326634196</v>
      </c>
      <c r="P13" s="14">
        <f t="shared" ref="P13:P33" si="1">IFERROR((N13/G13),0)</f>
        <v>0</v>
      </c>
      <c r="Q13" s="14">
        <f t="shared" ref="Q13:Q33" si="2">IFERROR((O13/F13),0)</f>
        <v>26.036409163317096</v>
      </c>
      <c r="R13" s="89" t="s">
        <v>210</v>
      </c>
      <c r="S13" s="90">
        <f t="shared" ref="S13:S34" si="3">L13</f>
        <v>257</v>
      </c>
      <c r="T13" s="91">
        <f t="shared" ref="T13:T34" si="4">+M13</f>
        <v>3823100</v>
      </c>
      <c r="U13" s="11">
        <f t="shared" ref="U13:U34" si="5">IFERROR((1-(S13/J13)),0)</f>
        <v>0.73868835790543974</v>
      </c>
      <c r="V13" s="11">
        <f t="shared" ref="V13:V34" si="6">IFERROR((1-(T13/K13)),0)</f>
        <v>0.74792368861273228</v>
      </c>
      <c r="W13" s="12">
        <f t="shared" ref="W13:W34" si="7">IFERROR((U13/G13),0)</f>
        <v>0</v>
      </c>
      <c r="X13" s="12">
        <f t="shared" ref="X13:X34" si="8">IFERROR((V13/F13),0)</f>
        <v>37.396184430636616</v>
      </c>
      <c r="Y13" s="62" t="s">
        <v>185</v>
      </c>
    </row>
    <row r="14" spans="1:25" ht="87" x14ac:dyDescent="0.35">
      <c r="A14" s="54" t="s">
        <v>182</v>
      </c>
      <c r="B14" s="65" t="s">
        <v>0</v>
      </c>
      <c r="C14" s="53" t="s">
        <v>0</v>
      </c>
      <c r="D14" s="53" t="s">
        <v>139</v>
      </c>
      <c r="E14" s="55" t="s">
        <v>46</v>
      </c>
      <c r="F14" s="27" t="s">
        <v>186</v>
      </c>
      <c r="G14" s="27" t="s">
        <v>186</v>
      </c>
      <c r="H14" s="86">
        <v>24</v>
      </c>
      <c r="I14" s="60">
        <v>279457377</v>
      </c>
      <c r="J14" s="86">
        <v>62</v>
      </c>
      <c r="K14" s="60">
        <v>1891488093</v>
      </c>
      <c r="L14" s="103">
        <v>59</v>
      </c>
      <c r="M14" s="60">
        <v>1479346137</v>
      </c>
      <c r="N14" s="13">
        <f>IFERROR((1-(L14/H14)),0)</f>
        <v>-1.4583333333333335</v>
      </c>
      <c r="O14" s="13">
        <f>IFERROR((1-(M14/I14)),0)</f>
        <v>-4.2936378093894438</v>
      </c>
      <c r="P14" s="14">
        <f>IFERROR((N14/G14),0)</f>
        <v>0</v>
      </c>
      <c r="Q14" s="14">
        <f>IFERROR((O14/F14),0)</f>
        <v>0</v>
      </c>
      <c r="R14" s="89" t="s">
        <v>209</v>
      </c>
      <c r="S14" s="90">
        <f t="shared" si="3"/>
        <v>59</v>
      </c>
      <c r="T14" s="91">
        <f t="shared" si="4"/>
        <v>1479346137</v>
      </c>
      <c r="U14" s="11">
        <f>IFERROR((1-(S14/J14)),0)</f>
        <v>4.8387096774193505E-2</v>
      </c>
      <c r="V14" s="11">
        <f>IFERROR((1-(T14/K14)),0)</f>
        <v>0.21789296878222542</v>
      </c>
      <c r="W14" s="12">
        <f>IFERROR((U14/G14),0)</f>
        <v>0</v>
      </c>
      <c r="X14" s="12">
        <f>IFERROR((V14/F14),0)</f>
        <v>0</v>
      </c>
      <c r="Y14" s="62" t="s">
        <v>185</v>
      </c>
    </row>
    <row r="15" spans="1:25" ht="79.5" customHeight="1" x14ac:dyDescent="0.35">
      <c r="A15" s="131" t="s">
        <v>10</v>
      </c>
      <c r="B15" s="132" t="s">
        <v>2</v>
      </c>
      <c r="C15" s="26" t="s">
        <v>50</v>
      </c>
      <c r="D15" s="26" t="s">
        <v>151</v>
      </c>
      <c r="E15" s="59" t="s">
        <v>46</v>
      </c>
      <c r="F15" s="27" t="s">
        <v>186</v>
      </c>
      <c r="G15" s="27" t="s">
        <v>186</v>
      </c>
      <c r="H15" s="27" t="s">
        <v>186</v>
      </c>
      <c r="I15" s="27" t="s">
        <v>186</v>
      </c>
      <c r="J15" s="27" t="s">
        <v>186</v>
      </c>
      <c r="K15" s="27" t="s">
        <v>186</v>
      </c>
      <c r="L15" s="27" t="s">
        <v>186</v>
      </c>
      <c r="M15" s="27" t="s">
        <v>186</v>
      </c>
      <c r="N15" s="13">
        <f t="shared" ref="N15:N33" si="9">IFERROR((1-(L15/H15)),0)</f>
        <v>0</v>
      </c>
      <c r="O15" s="13">
        <f t="shared" si="0"/>
        <v>0</v>
      </c>
      <c r="P15" s="14">
        <f t="shared" si="1"/>
        <v>0</v>
      </c>
      <c r="Q15" s="14">
        <f t="shared" si="2"/>
        <v>0</v>
      </c>
      <c r="R15" s="148" t="s">
        <v>211</v>
      </c>
      <c r="S15" s="90" t="str">
        <f t="shared" si="3"/>
        <v>N/A</v>
      </c>
      <c r="T15" s="91" t="str">
        <f t="shared" si="4"/>
        <v>N/A</v>
      </c>
      <c r="U15" s="11">
        <f t="shared" si="5"/>
        <v>0</v>
      </c>
      <c r="V15" s="11">
        <f t="shared" si="6"/>
        <v>0</v>
      </c>
      <c r="W15" s="12">
        <f t="shared" si="7"/>
        <v>0</v>
      </c>
      <c r="X15" s="12">
        <f t="shared" si="8"/>
        <v>0</v>
      </c>
      <c r="Y15" s="109" t="s">
        <v>212</v>
      </c>
    </row>
    <row r="16" spans="1:25" ht="34" customHeight="1" x14ac:dyDescent="0.35">
      <c r="A16" s="131"/>
      <c r="B16" s="132"/>
      <c r="C16" s="26" t="s">
        <v>144</v>
      </c>
      <c r="D16" s="26" t="s">
        <v>142</v>
      </c>
      <c r="E16" s="59" t="s">
        <v>46</v>
      </c>
      <c r="F16" s="27" t="s">
        <v>186</v>
      </c>
      <c r="G16" s="27" t="s">
        <v>186</v>
      </c>
      <c r="H16" s="27" t="s">
        <v>186</v>
      </c>
      <c r="I16" s="27" t="s">
        <v>186</v>
      </c>
      <c r="J16" s="27" t="s">
        <v>186</v>
      </c>
      <c r="K16" s="27" t="s">
        <v>186</v>
      </c>
      <c r="L16" s="27" t="s">
        <v>186</v>
      </c>
      <c r="M16" s="27" t="s">
        <v>186</v>
      </c>
      <c r="N16" s="13">
        <f t="shared" si="9"/>
        <v>0</v>
      </c>
      <c r="O16" s="13">
        <f t="shared" si="0"/>
        <v>0</v>
      </c>
      <c r="P16" s="14">
        <f t="shared" si="1"/>
        <v>0</v>
      </c>
      <c r="Q16" s="14">
        <f t="shared" si="2"/>
        <v>0</v>
      </c>
      <c r="R16" s="149"/>
      <c r="S16" s="90" t="str">
        <f t="shared" si="3"/>
        <v>N/A</v>
      </c>
      <c r="T16" s="91" t="str">
        <f t="shared" si="4"/>
        <v>N/A</v>
      </c>
      <c r="U16" s="11">
        <f t="shared" si="5"/>
        <v>0</v>
      </c>
      <c r="V16" s="11">
        <f t="shared" si="6"/>
        <v>0</v>
      </c>
      <c r="W16" s="12">
        <f t="shared" si="7"/>
        <v>0</v>
      </c>
      <c r="X16" s="12">
        <f t="shared" si="8"/>
        <v>0</v>
      </c>
      <c r="Y16" s="110"/>
    </row>
    <row r="17" spans="1:25" ht="101.5" x14ac:dyDescent="0.35">
      <c r="A17" s="131" t="s">
        <v>11</v>
      </c>
      <c r="B17" s="132" t="s">
        <v>3</v>
      </c>
      <c r="C17" s="26" t="s">
        <v>145</v>
      </c>
      <c r="D17" s="37" t="s">
        <v>146</v>
      </c>
      <c r="E17" s="58" t="s">
        <v>45</v>
      </c>
      <c r="F17" s="56">
        <v>0.01</v>
      </c>
      <c r="G17" s="56">
        <v>0</v>
      </c>
      <c r="H17" s="63">
        <v>6</v>
      </c>
      <c r="I17" s="25">
        <v>3137713</v>
      </c>
      <c r="J17" s="63">
        <v>7</v>
      </c>
      <c r="K17" s="60">
        <v>6210797</v>
      </c>
      <c r="L17" s="63">
        <v>7</v>
      </c>
      <c r="M17" s="29">
        <v>2851627</v>
      </c>
      <c r="N17" s="13">
        <f t="shared" si="9"/>
        <v>-0.16666666666666674</v>
      </c>
      <c r="O17" s="13">
        <f t="shared" si="0"/>
        <v>9.1176599006983716E-2</v>
      </c>
      <c r="P17" s="14">
        <f t="shared" si="1"/>
        <v>0</v>
      </c>
      <c r="Q17" s="14">
        <f t="shared" si="2"/>
        <v>9.1176599006983707</v>
      </c>
      <c r="R17" s="89" t="s">
        <v>197</v>
      </c>
      <c r="S17" s="90">
        <f t="shared" si="3"/>
        <v>7</v>
      </c>
      <c r="T17" s="91">
        <f t="shared" si="4"/>
        <v>2851627</v>
      </c>
      <c r="U17" s="11">
        <f t="shared" si="5"/>
        <v>0</v>
      </c>
      <c r="V17" s="11">
        <f t="shared" si="6"/>
        <v>0.54085973185083969</v>
      </c>
      <c r="W17" s="12">
        <f t="shared" si="7"/>
        <v>0</v>
      </c>
      <c r="X17" s="12">
        <f t="shared" si="8"/>
        <v>54.085973185083965</v>
      </c>
      <c r="Y17" s="62" t="s">
        <v>196</v>
      </c>
    </row>
    <row r="18" spans="1:25" ht="73.75" customHeight="1" x14ac:dyDescent="0.35">
      <c r="A18" s="131"/>
      <c r="B18" s="132"/>
      <c r="C18" s="26" t="s">
        <v>143</v>
      </c>
      <c r="D18" s="37" t="s">
        <v>140</v>
      </c>
      <c r="E18" s="58" t="s">
        <v>45</v>
      </c>
      <c r="F18" s="56">
        <v>0</v>
      </c>
      <c r="G18" s="56">
        <v>0</v>
      </c>
      <c r="H18" s="44">
        <v>0</v>
      </c>
      <c r="I18" s="25">
        <v>0</v>
      </c>
      <c r="J18" s="44">
        <v>0</v>
      </c>
      <c r="K18" s="44">
        <v>0</v>
      </c>
      <c r="L18" s="28">
        <v>0</v>
      </c>
      <c r="M18" s="29">
        <v>0</v>
      </c>
      <c r="N18" s="13">
        <f t="shared" si="9"/>
        <v>0</v>
      </c>
      <c r="O18" s="13">
        <f t="shared" si="0"/>
        <v>0</v>
      </c>
      <c r="P18" s="14">
        <f t="shared" si="1"/>
        <v>0</v>
      </c>
      <c r="Q18" s="14">
        <f t="shared" si="2"/>
        <v>0</v>
      </c>
      <c r="R18" s="89" t="s">
        <v>198</v>
      </c>
      <c r="S18" s="90">
        <f t="shared" si="3"/>
        <v>0</v>
      </c>
      <c r="T18" s="91">
        <f>+M18</f>
        <v>0</v>
      </c>
      <c r="U18" s="11">
        <f t="shared" si="5"/>
        <v>0</v>
      </c>
      <c r="V18" s="11">
        <f t="shared" si="6"/>
        <v>0</v>
      </c>
      <c r="W18" s="12">
        <f t="shared" si="7"/>
        <v>0</v>
      </c>
      <c r="X18" s="12">
        <f t="shared" si="8"/>
        <v>0</v>
      </c>
      <c r="Y18" s="62" t="s">
        <v>196</v>
      </c>
    </row>
    <row r="19" spans="1:25" ht="163.25" customHeight="1" x14ac:dyDescent="0.35">
      <c r="A19" s="131"/>
      <c r="B19" s="66" t="s">
        <v>4</v>
      </c>
      <c r="C19" s="37" t="s">
        <v>147</v>
      </c>
      <c r="D19" s="37" t="s">
        <v>146</v>
      </c>
      <c r="E19" s="58" t="s">
        <v>45</v>
      </c>
      <c r="F19" s="56">
        <v>0.01</v>
      </c>
      <c r="G19" s="56">
        <v>0</v>
      </c>
      <c r="H19" s="76">
        <v>30</v>
      </c>
      <c r="I19" s="25">
        <v>21590540</v>
      </c>
      <c r="J19" s="76">
        <v>30</v>
      </c>
      <c r="K19" s="60">
        <v>43826600</v>
      </c>
      <c r="L19" s="76">
        <v>30</v>
      </c>
      <c r="M19" s="29">
        <v>21175800</v>
      </c>
      <c r="N19" s="13">
        <f t="shared" si="9"/>
        <v>0</v>
      </c>
      <c r="O19" s="13">
        <f t="shared" si="0"/>
        <v>1.9209338904909279E-2</v>
      </c>
      <c r="P19" s="14">
        <f t="shared" si="1"/>
        <v>0</v>
      </c>
      <c r="Q19" s="14">
        <f t="shared" si="2"/>
        <v>1.9209338904909279</v>
      </c>
      <c r="R19" s="89" t="s">
        <v>199</v>
      </c>
      <c r="S19" s="90">
        <f t="shared" si="3"/>
        <v>30</v>
      </c>
      <c r="T19" s="91">
        <f t="shared" si="4"/>
        <v>21175800</v>
      </c>
      <c r="U19" s="11">
        <f t="shared" si="5"/>
        <v>0</v>
      </c>
      <c r="V19" s="11">
        <f t="shared" si="6"/>
        <v>0.5168276799934286</v>
      </c>
      <c r="W19" s="12">
        <f t="shared" si="7"/>
        <v>0</v>
      </c>
      <c r="X19" s="12">
        <f t="shared" si="8"/>
        <v>51.682767999342857</v>
      </c>
      <c r="Y19" s="62" t="s">
        <v>196</v>
      </c>
    </row>
    <row r="20" spans="1:25" ht="72.5" x14ac:dyDescent="0.35">
      <c r="A20" s="131"/>
      <c r="B20" s="132" t="s">
        <v>5</v>
      </c>
      <c r="C20" s="26" t="s">
        <v>148</v>
      </c>
      <c r="D20" s="37" t="s">
        <v>142</v>
      </c>
      <c r="E20" s="59" t="s">
        <v>46</v>
      </c>
      <c r="F20" s="27" t="s">
        <v>186</v>
      </c>
      <c r="G20" s="27" t="s">
        <v>186</v>
      </c>
      <c r="H20" s="27" t="s">
        <v>186</v>
      </c>
      <c r="I20" s="27" t="s">
        <v>186</v>
      </c>
      <c r="J20" s="27" t="s">
        <v>186</v>
      </c>
      <c r="K20" s="27" t="s">
        <v>186</v>
      </c>
      <c r="L20" s="27" t="s">
        <v>186</v>
      </c>
      <c r="M20" s="27" t="s">
        <v>186</v>
      </c>
      <c r="N20" s="13">
        <f t="shared" si="9"/>
        <v>0</v>
      </c>
      <c r="O20" s="13">
        <f t="shared" si="0"/>
        <v>0</v>
      </c>
      <c r="P20" s="14">
        <f t="shared" si="1"/>
        <v>0</v>
      </c>
      <c r="Q20" s="14">
        <f t="shared" si="2"/>
        <v>0</v>
      </c>
      <c r="R20" s="89" t="s">
        <v>200</v>
      </c>
      <c r="S20" s="90" t="str">
        <f t="shared" si="3"/>
        <v>N/A</v>
      </c>
      <c r="T20" s="91" t="str">
        <f t="shared" si="4"/>
        <v>N/A</v>
      </c>
      <c r="U20" s="11">
        <f t="shared" si="5"/>
        <v>0</v>
      </c>
      <c r="V20" s="11">
        <f t="shared" si="6"/>
        <v>0</v>
      </c>
      <c r="W20" s="12">
        <f t="shared" si="7"/>
        <v>0</v>
      </c>
      <c r="X20" s="12">
        <f t="shared" si="8"/>
        <v>0</v>
      </c>
      <c r="Y20" s="62" t="s">
        <v>196</v>
      </c>
    </row>
    <row r="21" spans="1:25" ht="72.5" x14ac:dyDescent="0.35">
      <c r="A21" s="131"/>
      <c r="B21" s="132"/>
      <c r="C21" s="37" t="s">
        <v>149</v>
      </c>
      <c r="D21" s="37" t="s">
        <v>150</v>
      </c>
      <c r="E21" s="59" t="s">
        <v>46</v>
      </c>
      <c r="F21" s="27" t="s">
        <v>186</v>
      </c>
      <c r="G21" s="27" t="s">
        <v>186</v>
      </c>
      <c r="H21" s="76">
        <v>3</v>
      </c>
      <c r="I21" s="75">
        <v>0</v>
      </c>
      <c r="J21" s="87">
        <v>3</v>
      </c>
      <c r="K21" s="44">
        <v>0</v>
      </c>
      <c r="L21" s="76">
        <v>3</v>
      </c>
      <c r="M21" s="77">
        <v>0</v>
      </c>
      <c r="N21" s="13">
        <f t="shared" si="9"/>
        <v>0</v>
      </c>
      <c r="O21" s="13">
        <f t="shared" si="0"/>
        <v>0</v>
      </c>
      <c r="P21" s="14">
        <f t="shared" si="1"/>
        <v>0</v>
      </c>
      <c r="Q21" s="14">
        <f t="shared" si="2"/>
        <v>0</v>
      </c>
      <c r="R21" s="89" t="s">
        <v>201</v>
      </c>
      <c r="S21" s="90">
        <f t="shared" si="3"/>
        <v>3</v>
      </c>
      <c r="T21" s="91">
        <f t="shared" si="4"/>
        <v>0</v>
      </c>
      <c r="U21" s="11">
        <f t="shared" si="5"/>
        <v>0</v>
      </c>
      <c r="V21" s="11">
        <f t="shared" si="6"/>
        <v>0</v>
      </c>
      <c r="W21" s="12">
        <f t="shared" si="7"/>
        <v>0</v>
      </c>
      <c r="X21" s="12">
        <f t="shared" si="8"/>
        <v>0</v>
      </c>
      <c r="Y21" s="62" t="s">
        <v>196</v>
      </c>
    </row>
    <row r="22" spans="1:25" ht="132" customHeight="1" x14ac:dyDescent="0.35">
      <c r="A22" s="131"/>
      <c r="B22" s="132"/>
      <c r="C22" s="26" t="s">
        <v>51</v>
      </c>
      <c r="D22" s="37" t="s">
        <v>142</v>
      </c>
      <c r="E22" s="59" t="s">
        <v>46</v>
      </c>
      <c r="F22" s="27" t="s">
        <v>186</v>
      </c>
      <c r="G22" s="27" t="s">
        <v>186</v>
      </c>
      <c r="H22" s="27" t="s">
        <v>186</v>
      </c>
      <c r="I22" s="75">
        <v>4249694</v>
      </c>
      <c r="J22" s="27" t="s">
        <v>186</v>
      </c>
      <c r="K22" s="60">
        <v>11213686</v>
      </c>
      <c r="L22" s="27" t="s">
        <v>186</v>
      </c>
      <c r="M22" s="77">
        <v>3217258</v>
      </c>
      <c r="N22" s="13">
        <f t="shared" si="9"/>
        <v>0</v>
      </c>
      <c r="O22" s="13">
        <f t="shared" si="0"/>
        <v>0.24294360958694905</v>
      </c>
      <c r="P22" s="14">
        <f t="shared" si="1"/>
        <v>0</v>
      </c>
      <c r="Q22" s="14">
        <f t="shared" si="2"/>
        <v>0</v>
      </c>
      <c r="R22" s="89" t="s">
        <v>202</v>
      </c>
      <c r="S22" s="90" t="str">
        <f t="shared" si="3"/>
        <v>N/A</v>
      </c>
      <c r="T22" s="91">
        <f t="shared" si="4"/>
        <v>3217258</v>
      </c>
      <c r="U22" s="11">
        <f t="shared" si="5"/>
        <v>0</v>
      </c>
      <c r="V22" s="11">
        <f t="shared" si="6"/>
        <v>0.71309540859267861</v>
      </c>
      <c r="W22" s="12">
        <f t="shared" si="7"/>
        <v>0</v>
      </c>
      <c r="X22" s="12">
        <f t="shared" si="8"/>
        <v>0</v>
      </c>
      <c r="Y22" s="62" t="s">
        <v>196</v>
      </c>
    </row>
    <row r="23" spans="1:25" ht="101.5" x14ac:dyDescent="0.35">
      <c r="A23" s="131"/>
      <c r="B23" s="132"/>
      <c r="C23" s="26" t="s">
        <v>52</v>
      </c>
      <c r="D23" s="26" t="s">
        <v>152</v>
      </c>
      <c r="E23" s="59" t="s">
        <v>46</v>
      </c>
      <c r="F23" s="27" t="s">
        <v>186</v>
      </c>
      <c r="G23" s="27" t="s">
        <v>186</v>
      </c>
      <c r="H23" s="87">
        <v>396.92</v>
      </c>
      <c r="I23" s="72">
        <v>3434082</v>
      </c>
      <c r="J23" s="87">
        <v>874.07</v>
      </c>
      <c r="K23" s="71">
        <v>7681974</v>
      </c>
      <c r="L23" s="87">
        <v>215.57</v>
      </c>
      <c r="M23" s="74">
        <v>2399687</v>
      </c>
      <c r="N23" s="13">
        <f t="shared" si="9"/>
        <v>0.45689307669051704</v>
      </c>
      <c r="O23" s="13">
        <f t="shared" si="0"/>
        <v>0.30121441479848177</v>
      </c>
      <c r="P23" s="14">
        <f t="shared" si="1"/>
        <v>0</v>
      </c>
      <c r="Q23" s="14">
        <f t="shared" si="2"/>
        <v>0</v>
      </c>
      <c r="R23" s="89" t="s">
        <v>203</v>
      </c>
      <c r="S23" s="90">
        <f t="shared" si="3"/>
        <v>215.57</v>
      </c>
      <c r="T23" s="91">
        <f t="shared" si="4"/>
        <v>2399687</v>
      </c>
      <c r="U23" s="11">
        <f t="shared" si="5"/>
        <v>0.75337215554818271</v>
      </c>
      <c r="V23" s="11">
        <f t="shared" si="6"/>
        <v>0.68762104636126087</v>
      </c>
      <c r="W23" s="12">
        <f t="shared" si="7"/>
        <v>0</v>
      </c>
      <c r="X23" s="12">
        <f t="shared" si="8"/>
        <v>0</v>
      </c>
      <c r="Y23" s="62" t="s">
        <v>196</v>
      </c>
    </row>
    <row r="24" spans="1:25" ht="132" customHeight="1" x14ac:dyDescent="0.35">
      <c r="A24" s="131"/>
      <c r="B24" s="115" t="s">
        <v>6</v>
      </c>
      <c r="C24" s="26" t="s">
        <v>153</v>
      </c>
      <c r="D24" s="26" t="s">
        <v>155</v>
      </c>
      <c r="E24" s="59" t="s">
        <v>46</v>
      </c>
      <c r="F24" s="27" t="s">
        <v>186</v>
      </c>
      <c r="G24" s="27" t="s">
        <v>186</v>
      </c>
      <c r="H24" s="92">
        <v>66308</v>
      </c>
      <c r="I24" s="93">
        <v>8815318</v>
      </c>
      <c r="J24" s="92">
        <v>221756</v>
      </c>
      <c r="K24" s="94">
        <v>36018718</v>
      </c>
      <c r="L24" s="95">
        <f>314816</f>
        <v>314816</v>
      </c>
      <c r="M24" s="96">
        <v>57611328</v>
      </c>
      <c r="N24" s="13">
        <f t="shared" si="9"/>
        <v>-3.7477830729323758</v>
      </c>
      <c r="O24" s="13">
        <f t="shared" si="0"/>
        <v>-5.5353658257138312</v>
      </c>
      <c r="P24" s="14">
        <f t="shared" si="1"/>
        <v>0</v>
      </c>
      <c r="Q24" s="14">
        <f t="shared" si="2"/>
        <v>0</v>
      </c>
      <c r="R24" s="89" t="s">
        <v>204</v>
      </c>
      <c r="S24" s="90">
        <f t="shared" si="3"/>
        <v>314816</v>
      </c>
      <c r="T24" s="91">
        <f t="shared" si="4"/>
        <v>57611328</v>
      </c>
      <c r="U24" s="11">
        <f t="shared" si="5"/>
        <v>-0.4196504265949963</v>
      </c>
      <c r="V24" s="11">
        <f t="shared" si="6"/>
        <v>-0.59948302435417045</v>
      </c>
      <c r="W24" s="12">
        <f t="shared" si="7"/>
        <v>0</v>
      </c>
      <c r="X24" s="12">
        <f t="shared" si="8"/>
        <v>0</v>
      </c>
      <c r="Y24" s="62" t="s">
        <v>196</v>
      </c>
    </row>
    <row r="25" spans="1:25" ht="121.25" customHeight="1" x14ac:dyDescent="0.35">
      <c r="A25" s="131"/>
      <c r="B25" s="116"/>
      <c r="C25" s="37" t="s">
        <v>154</v>
      </c>
      <c r="D25" s="37" t="s">
        <v>156</v>
      </c>
      <c r="E25" s="59" t="s">
        <v>46</v>
      </c>
      <c r="F25" s="27" t="s">
        <v>186</v>
      </c>
      <c r="G25" s="27" t="s">
        <v>186</v>
      </c>
      <c r="H25" s="92">
        <f>2965</f>
        <v>2965</v>
      </c>
      <c r="I25" s="93">
        <v>465545</v>
      </c>
      <c r="J25" s="92">
        <f>10421</f>
        <v>10421</v>
      </c>
      <c r="K25" s="94">
        <v>1770345</v>
      </c>
      <c r="L25" s="97">
        <f>12718</f>
        <v>12718</v>
      </c>
      <c r="M25" s="96">
        <v>2327394</v>
      </c>
      <c r="N25" s="13">
        <f t="shared" si="9"/>
        <v>-3.2893760539629007</v>
      </c>
      <c r="O25" s="13">
        <f t="shared" si="0"/>
        <v>-3.9992890053593104</v>
      </c>
      <c r="P25" s="14">
        <f t="shared" si="1"/>
        <v>0</v>
      </c>
      <c r="Q25" s="14">
        <f t="shared" si="2"/>
        <v>0</v>
      </c>
      <c r="R25" s="89" t="s">
        <v>205</v>
      </c>
      <c r="S25" s="90">
        <f t="shared" si="3"/>
        <v>12718</v>
      </c>
      <c r="T25" s="91">
        <f t="shared" si="4"/>
        <v>2327394</v>
      </c>
      <c r="U25" s="11">
        <f t="shared" si="5"/>
        <v>-0.22042030515305644</v>
      </c>
      <c r="V25" s="11">
        <f t="shared" si="6"/>
        <v>-0.31465561797276798</v>
      </c>
      <c r="W25" s="12">
        <f t="shared" si="7"/>
        <v>0</v>
      </c>
      <c r="X25" s="12">
        <f t="shared" si="8"/>
        <v>0</v>
      </c>
      <c r="Y25" s="62" t="s">
        <v>196</v>
      </c>
    </row>
    <row r="26" spans="1:25" ht="72.5" x14ac:dyDescent="0.35">
      <c r="A26" s="131"/>
      <c r="B26" s="126" t="s">
        <v>58</v>
      </c>
      <c r="C26" s="26" t="s">
        <v>49</v>
      </c>
      <c r="D26" s="26" t="s">
        <v>142</v>
      </c>
      <c r="E26" s="58" t="s">
        <v>45</v>
      </c>
      <c r="F26" s="56">
        <v>0.01</v>
      </c>
      <c r="G26" s="56" t="s">
        <v>186</v>
      </c>
      <c r="H26" s="56" t="s">
        <v>186</v>
      </c>
      <c r="I26" s="25">
        <v>0</v>
      </c>
      <c r="J26" s="56" t="s">
        <v>186</v>
      </c>
      <c r="K26" s="44">
        <v>0</v>
      </c>
      <c r="L26" s="56" t="s">
        <v>186</v>
      </c>
      <c r="M26" s="29">
        <v>0</v>
      </c>
      <c r="N26" s="13">
        <f t="shared" si="9"/>
        <v>0</v>
      </c>
      <c r="O26" s="13">
        <f t="shared" si="0"/>
        <v>0</v>
      </c>
      <c r="P26" s="14">
        <f t="shared" si="1"/>
        <v>0</v>
      </c>
      <c r="Q26" s="14">
        <f t="shared" si="2"/>
        <v>0</v>
      </c>
      <c r="R26" s="89" t="s">
        <v>189</v>
      </c>
      <c r="S26" s="90" t="str">
        <f t="shared" si="3"/>
        <v>N/A</v>
      </c>
      <c r="T26" s="91">
        <f t="shared" si="4"/>
        <v>0</v>
      </c>
      <c r="U26" s="11">
        <f t="shared" si="5"/>
        <v>0</v>
      </c>
      <c r="V26" s="11">
        <f t="shared" si="6"/>
        <v>0</v>
      </c>
      <c r="W26" s="12">
        <f t="shared" si="7"/>
        <v>0</v>
      </c>
      <c r="X26" s="12">
        <f t="shared" si="8"/>
        <v>0</v>
      </c>
      <c r="Y26" s="62" t="s">
        <v>185</v>
      </c>
    </row>
    <row r="27" spans="1:25" ht="68.25" customHeight="1" x14ac:dyDescent="0.35">
      <c r="A27" s="131"/>
      <c r="B27" s="133"/>
      <c r="C27" s="26" t="s">
        <v>48</v>
      </c>
      <c r="D27" s="26" t="s">
        <v>142</v>
      </c>
      <c r="E27" s="58" t="s">
        <v>45</v>
      </c>
      <c r="F27" s="56">
        <v>0.01</v>
      </c>
      <c r="G27" s="56" t="s">
        <v>186</v>
      </c>
      <c r="H27" s="56" t="s">
        <v>186</v>
      </c>
      <c r="I27" s="25">
        <v>0</v>
      </c>
      <c r="J27" s="56" t="s">
        <v>186</v>
      </c>
      <c r="K27" s="44">
        <v>0</v>
      </c>
      <c r="L27" s="56" t="s">
        <v>186</v>
      </c>
      <c r="M27" s="29">
        <v>0</v>
      </c>
      <c r="N27" s="13">
        <f t="shared" si="9"/>
        <v>0</v>
      </c>
      <c r="O27" s="13">
        <f t="shared" si="0"/>
        <v>0</v>
      </c>
      <c r="P27" s="14">
        <f t="shared" si="1"/>
        <v>0</v>
      </c>
      <c r="Q27" s="14">
        <f t="shared" si="2"/>
        <v>0</v>
      </c>
      <c r="R27" s="89" t="s">
        <v>189</v>
      </c>
      <c r="S27" s="90" t="str">
        <f t="shared" si="3"/>
        <v>N/A</v>
      </c>
      <c r="T27" s="91">
        <f t="shared" si="4"/>
        <v>0</v>
      </c>
      <c r="U27" s="11">
        <f t="shared" si="5"/>
        <v>0</v>
      </c>
      <c r="V27" s="11">
        <f t="shared" si="6"/>
        <v>0</v>
      </c>
      <c r="W27" s="12">
        <f t="shared" si="7"/>
        <v>0</v>
      </c>
      <c r="X27" s="12">
        <f t="shared" si="8"/>
        <v>0</v>
      </c>
      <c r="Y27" s="62" t="s">
        <v>185</v>
      </c>
    </row>
    <row r="28" spans="1:25" ht="58" x14ac:dyDescent="0.35">
      <c r="A28" s="131"/>
      <c r="B28" s="126" t="s">
        <v>59</v>
      </c>
      <c r="C28" s="26" t="s">
        <v>47</v>
      </c>
      <c r="D28" s="26" t="s">
        <v>157</v>
      </c>
      <c r="E28" s="58" t="s">
        <v>45</v>
      </c>
      <c r="F28" s="56">
        <v>0</v>
      </c>
      <c r="G28" s="56" t="s">
        <v>186</v>
      </c>
      <c r="H28" s="56" t="s">
        <v>186</v>
      </c>
      <c r="I28" s="25">
        <v>0</v>
      </c>
      <c r="J28" s="56" t="s">
        <v>186</v>
      </c>
      <c r="K28" s="44">
        <v>0</v>
      </c>
      <c r="L28" s="56" t="s">
        <v>186</v>
      </c>
      <c r="M28" s="29">
        <v>0</v>
      </c>
      <c r="N28" s="13">
        <f t="shared" si="9"/>
        <v>0</v>
      </c>
      <c r="O28" s="13">
        <f t="shared" si="0"/>
        <v>0</v>
      </c>
      <c r="P28" s="14">
        <f t="shared" si="1"/>
        <v>0</v>
      </c>
      <c r="Q28" s="14">
        <f t="shared" si="2"/>
        <v>0</v>
      </c>
      <c r="R28" s="89" t="s">
        <v>190</v>
      </c>
      <c r="S28" s="90" t="str">
        <f t="shared" si="3"/>
        <v>N/A</v>
      </c>
      <c r="T28" s="91">
        <f t="shared" si="4"/>
        <v>0</v>
      </c>
      <c r="U28" s="11">
        <f t="shared" si="5"/>
        <v>0</v>
      </c>
      <c r="V28" s="11">
        <f t="shared" si="6"/>
        <v>0</v>
      </c>
      <c r="W28" s="12">
        <f t="shared" si="7"/>
        <v>0</v>
      </c>
      <c r="X28" s="12">
        <f t="shared" si="8"/>
        <v>0</v>
      </c>
      <c r="Y28" s="62" t="s">
        <v>185</v>
      </c>
    </row>
    <row r="29" spans="1:25" ht="58" x14ac:dyDescent="0.35">
      <c r="A29" s="131"/>
      <c r="B29" s="133"/>
      <c r="C29" s="26" t="s">
        <v>14</v>
      </c>
      <c r="D29" s="37" t="s">
        <v>157</v>
      </c>
      <c r="E29" s="58" t="s">
        <v>45</v>
      </c>
      <c r="F29" s="56">
        <v>0</v>
      </c>
      <c r="G29" s="56" t="s">
        <v>186</v>
      </c>
      <c r="H29" s="56" t="s">
        <v>186</v>
      </c>
      <c r="I29" s="25">
        <v>0</v>
      </c>
      <c r="J29" s="56" t="s">
        <v>186</v>
      </c>
      <c r="K29" s="44">
        <v>0</v>
      </c>
      <c r="L29" s="56" t="s">
        <v>186</v>
      </c>
      <c r="M29" s="29">
        <v>0</v>
      </c>
      <c r="N29" s="13">
        <f t="shared" si="9"/>
        <v>0</v>
      </c>
      <c r="O29" s="13">
        <f t="shared" si="0"/>
        <v>0</v>
      </c>
      <c r="P29" s="14">
        <f t="shared" si="1"/>
        <v>0</v>
      </c>
      <c r="Q29" s="14">
        <f t="shared" si="2"/>
        <v>0</v>
      </c>
      <c r="R29" s="89" t="s">
        <v>190</v>
      </c>
      <c r="S29" s="90" t="str">
        <f t="shared" si="3"/>
        <v>N/A</v>
      </c>
      <c r="T29" s="91">
        <f t="shared" si="4"/>
        <v>0</v>
      </c>
      <c r="U29" s="11">
        <f t="shared" si="5"/>
        <v>0</v>
      </c>
      <c r="V29" s="11">
        <f t="shared" si="6"/>
        <v>0</v>
      </c>
      <c r="W29" s="12">
        <f t="shared" si="7"/>
        <v>0</v>
      </c>
      <c r="X29" s="12">
        <f t="shared" si="8"/>
        <v>0</v>
      </c>
      <c r="Y29" s="62" t="s">
        <v>185</v>
      </c>
    </row>
    <row r="30" spans="1:25" ht="94.5" customHeight="1" x14ac:dyDescent="0.35">
      <c r="A30" s="131"/>
      <c r="B30" s="66" t="s">
        <v>7</v>
      </c>
      <c r="C30" s="26" t="s">
        <v>158</v>
      </c>
      <c r="D30" s="26" t="s">
        <v>159</v>
      </c>
      <c r="E30" s="59" t="s">
        <v>46</v>
      </c>
      <c r="F30" s="27" t="s">
        <v>186</v>
      </c>
      <c r="G30" s="27" t="s">
        <v>186</v>
      </c>
      <c r="H30" s="27" t="s">
        <v>186</v>
      </c>
      <c r="I30" s="27" t="s">
        <v>186</v>
      </c>
      <c r="J30" s="27" t="s">
        <v>186</v>
      </c>
      <c r="K30" s="27" t="s">
        <v>186</v>
      </c>
      <c r="L30" s="27" t="s">
        <v>186</v>
      </c>
      <c r="M30" s="27" t="s">
        <v>186</v>
      </c>
      <c r="N30" s="13">
        <f t="shared" si="9"/>
        <v>0</v>
      </c>
      <c r="O30" s="13">
        <f t="shared" si="0"/>
        <v>0</v>
      </c>
      <c r="P30" s="14">
        <f t="shared" si="1"/>
        <v>0</v>
      </c>
      <c r="Q30" s="14">
        <f t="shared" si="2"/>
        <v>0</v>
      </c>
      <c r="R30" s="89" t="s">
        <v>213</v>
      </c>
      <c r="S30" s="90" t="str">
        <f t="shared" si="3"/>
        <v>N/A</v>
      </c>
      <c r="T30" s="91" t="str">
        <f t="shared" si="4"/>
        <v>N/A</v>
      </c>
      <c r="U30" s="11">
        <f t="shared" si="5"/>
        <v>0</v>
      </c>
      <c r="V30" s="11">
        <f t="shared" si="6"/>
        <v>0</v>
      </c>
      <c r="W30" s="12">
        <f t="shared" si="7"/>
        <v>0</v>
      </c>
      <c r="X30" s="12">
        <f t="shared" si="8"/>
        <v>0</v>
      </c>
      <c r="Y30" s="89" t="s">
        <v>214</v>
      </c>
    </row>
    <row r="31" spans="1:25" ht="180" customHeight="1" x14ac:dyDescent="0.35">
      <c r="A31" s="123" t="s">
        <v>12</v>
      </c>
      <c r="B31" s="126" t="s">
        <v>8</v>
      </c>
      <c r="C31" s="30" t="s">
        <v>15</v>
      </c>
      <c r="D31" s="30" t="s">
        <v>160</v>
      </c>
      <c r="E31" s="59" t="s">
        <v>46</v>
      </c>
      <c r="F31" s="27" t="s">
        <v>186</v>
      </c>
      <c r="G31" s="27" t="s">
        <v>186</v>
      </c>
      <c r="H31" s="88">
        <v>271</v>
      </c>
      <c r="I31" s="98">
        <v>2696325</v>
      </c>
      <c r="J31" s="88">
        <v>723</v>
      </c>
      <c r="K31" s="99">
        <v>6870355</v>
      </c>
      <c r="L31" s="100">
        <v>444</v>
      </c>
      <c r="M31" s="101">
        <v>4450111</v>
      </c>
      <c r="N31" s="13">
        <f t="shared" si="9"/>
        <v>-0.63837638376383765</v>
      </c>
      <c r="O31" s="13">
        <f t="shared" si="0"/>
        <v>-0.65043568560911602</v>
      </c>
      <c r="P31" s="14">
        <f t="shared" si="1"/>
        <v>0</v>
      </c>
      <c r="Q31" s="14">
        <f t="shared" si="2"/>
        <v>0</v>
      </c>
      <c r="R31" s="89" t="s">
        <v>208</v>
      </c>
      <c r="S31" s="90">
        <f t="shared" si="3"/>
        <v>444</v>
      </c>
      <c r="T31" s="91">
        <f t="shared" si="4"/>
        <v>4450111</v>
      </c>
      <c r="U31" s="11">
        <f t="shared" si="5"/>
        <v>0.38589211618257258</v>
      </c>
      <c r="V31" s="11">
        <f t="shared" si="6"/>
        <v>0.35227349969543054</v>
      </c>
      <c r="W31" s="12">
        <f t="shared" si="7"/>
        <v>0</v>
      </c>
      <c r="X31" s="12">
        <f t="shared" si="8"/>
        <v>0</v>
      </c>
      <c r="Y31" s="62" t="s">
        <v>196</v>
      </c>
    </row>
    <row r="32" spans="1:25" ht="72.5" x14ac:dyDescent="0.35">
      <c r="A32" s="124"/>
      <c r="B32" s="127"/>
      <c r="C32" s="30" t="s">
        <v>16</v>
      </c>
      <c r="D32" s="38" t="s">
        <v>160</v>
      </c>
      <c r="E32" s="180" t="s">
        <v>46</v>
      </c>
      <c r="F32" s="27" t="s">
        <v>186</v>
      </c>
      <c r="G32" s="27" t="s">
        <v>186</v>
      </c>
      <c r="H32" s="45">
        <v>0</v>
      </c>
      <c r="I32" s="107">
        <v>0</v>
      </c>
      <c r="J32" s="45">
        <v>0</v>
      </c>
      <c r="K32" s="45">
        <v>0</v>
      </c>
      <c r="L32" s="76">
        <v>0</v>
      </c>
      <c r="M32" s="77">
        <v>0</v>
      </c>
      <c r="N32" s="13">
        <f t="shared" si="9"/>
        <v>0</v>
      </c>
      <c r="O32" s="13">
        <f t="shared" si="0"/>
        <v>0</v>
      </c>
      <c r="P32" s="14">
        <f t="shared" si="1"/>
        <v>0</v>
      </c>
      <c r="Q32" s="14">
        <f t="shared" si="2"/>
        <v>0</v>
      </c>
      <c r="R32" s="89" t="s">
        <v>195</v>
      </c>
      <c r="S32" s="90">
        <f t="shared" si="3"/>
        <v>0</v>
      </c>
      <c r="T32" s="91">
        <f t="shared" si="4"/>
        <v>0</v>
      </c>
      <c r="U32" s="11">
        <f t="shared" si="5"/>
        <v>0</v>
      </c>
      <c r="V32" s="11">
        <f t="shared" si="6"/>
        <v>0</v>
      </c>
      <c r="W32" s="12">
        <f t="shared" si="7"/>
        <v>0</v>
      </c>
      <c r="X32" s="12">
        <f t="shared" si="8"/>
        <v>0</v>
      </c>
      <c r="Y32" s="62" t="s">
        <v>196</v>
      </c>
    </row>
    <row r="33" spans="1:25" ht="184.25" customHeight="1" thickBot="1" x14ac:dyDescent="0.4">
      <c r="A33" s="125"/>
      <c r="B33" s="128"/>
      <c r="C33" s="32" t="s">
        <v>17</v>
      </c>
      <c r="D33" s="179" t="s">
        <v>161</v>
      </c>
      <c r="E33" s="181" t="s">
        <v>46</v>
      </c>
      <c r="F33" s="27" t="s">
        <v>186</v>
      </c>
      <c r="G33" s="27" t="s">
        <v>186</v>
      </c>
      <c r="H33" s="182">
        <v>135534</v>
      </c>
      <c r="I33" s="184">
        <v>76417800</v>
      </c>
      <c r="J33" s="185">
        <v>279860</v>
      </c>
      <c r="K33" s="187">
        <v>162615910</v>
      </c>
      <c r="L33" s="106">
        <v>144851</v>
      </c>
      <c r="M33" s="77">
        <v>95396660</v>
      </c>
      <c r="N33" s="13">
        <f t="shared" si="9"/>
        <v>-6.8742898460902868E-2</v>
      </c>
      <c r="O33" s="13">
        <f t="shared" si="0"/>
        <v>-0.24835653473405417</v>
      </c>
      <c r="P33" s="14">
        <f t="shared" si="1"/>
        <v>0</v>
      </c>
      <c r="Q33" s="14">
        <f t="shared" si="2"/>
        <v>0</v>
      </c>
      <c r="R33" s="188" t="s">
        <v>207</v>
      </c>
      <c r="S33" s="90">
        <f t="shared" si="3"/>
        <v>144851</v>
      </c>
      <c r="T33" s="91">
        <f t="shared" si="4"/>
        <v>95396660</v>
      </c>
      <c r="U33" s="11">
        <f t="shared" si="5"/>
        <v>0.48241620810405206</v>
      </c>
      <c r="V33" s="11">
        <f t="shared" si="6"/>
        <v>0.41336207508847078</v>
      </c>
      <c r="W33" s="12">
        <f t="shared" si="7"/>
        <v>0</v>
      </c>
      <c r="X33" s="12">
        <f t="shared" si="8"/>
        <v>0</v>
      </c>
      <c r="Y33" s="62" t="s">
        <v>196</v>
      </c>
    </row>
    <row r="34" spans="1:25" ht="131" thickBot="1" x14ac:dyDescent="0.4">
      <c r="A34" s="70" t="s">
        <v>192</v>
      </c>
      <c r="B34" s="32" t="s">
        <v>191</v>
      </c>
      <c r="C34" s="32" t="s">
        <v>194</v>
      </c>
      <c r="D34" s="32" t="s">
        <v>193</v>
      </c>
      <c r="E34" s="104" t="s">
        <v>45</v>
      </c>
      <c r="F34" s="105">
        <v>0.01</v>
      </c>
      <c r="G34" s="108">
        <v>0.01</v>
      </c>
      <c r="H34" s="178">
        <v>3</v>
      </c>
      <c r="I34" s="183">
        <v>759347</v>
      </c>
      <c r="J34" s="178">
        <v>4</v>
      </c>
      <c r="K34" s="186">
        <v>919346</v>
      </c>
      <c r="L34" s="106">
        <v>3</v>
      </c>
      <c r="M34" s="77">
        <v>316000</v>
      </c>
      <c r="N34" s="13">
        <f t="shared" ref="N34" si="10">IFERROR((1-(L34/H34)),0)</f>
        <v>0</v>
      </c>
      <c r="O34" s="13">
        <f t="shared" ref="O34" si="11">IFERROR((1-(M34/I34)),0)</f>
        <v>0.58385296840574863</v>
      </c>
      <c r="P34" s="14">
        <f t="shared" ref="P34" si="12">IFERROR((N34/G34),0)</f>
        <v>0</v>
      </c>
      <c r="Q34" s="14">
        <f t="shared" ref="Q34" si="13">IFERROR((O34/F34),0)</f>
        <v>58.38529684057486</v>
      </c>
      <c r="R34" s="188" t="s">
        <v>206</v>
      </c>
      <c r="S34" s="90">
        <f t="shared" si="3"/>
        <v>3</v>
      </c>
      <c r="T34" s="91">
        <f t="shared" si="4"/>
        <v>316000</v>
      </c>
      <c r="U34" s="11">
        <f t="shared" si="5"/>
        <v>0.25</v>
      </c>
      <c r="V34" s="11">
        <f t="shared" si="6"/>
        <v>0.65627739719322209</v>
      </c>
      <c r="W34" s="12">
        <f t="shared" si="7"/>
        <v>25</v>
      </c>
      <c r="X34" s="12">
        <f t="shared" si="8"/>
        <v>65.627739719322207</v>
      </c>
      <c r="Y34" s="62" t="s">
        <v>185</v>
      </c>
    </row>
    <row r="35" spans="1:25" x14ac:dyDescent="0.35">
      <c r="A35" s="69"/>
      <c r="B35" s="69"/>
    </row>
    <row r="36" spans="1:25" x14ac:dyDescent="0.35">
      <c r="A36" s="16"/>
    </row>
    <row r="38" spans="1:25" ht="19.5" customHeight="1" x14ac:dyDescent="0.35">
      <c r="A38" s="111" t="s">
        <v>183</v>
      </c>
      <c r="B38" s="111"/>
      <c r="C38" s="111"/>
      <c r="D38" s="111"/>
      <c r="E38" s="111"/>
      <c r="F38" s="111"/>
      <c r="G38" s="111"/>
      <c r="H38" s="111"/>
    </row>
  </sheetData>
  <mergeCells count="47">
    <mergeCell ref="S9:Y9"/>
    <mergeCell ref="S10:Y10"/>
    <mergeCell ref="L8:O8"/>
    <mergeCell ref="J8:K9"/>
    <mergeCell ref="J10:J11"/>
    <mergeCell ref="K10:K11"/>
    <mergeCell ref="L9:R9"/>
    <mergeCell ref="S8:Y8"/>
    <mergeCell ref="L10:R10"/>
    <mergeCell ref="A12:A13"/>
    <mergeCell ref="A8:B11"/>
    <mergeCell ref="C8:C11"/>
    <mergeCell ref="R15:R16"/>
    <mergeCell ref="A7:G7"/>
    <mergeCell ref="E8:E11"/>
    <mergeCell ref="G8:G11"/>
    <mergeCell ref="H10:H11"/>
    <mergeCell ref="D8:D11"/>
    <mergeCell ref="H8:I9"/>
    <mergeCell ref="B17:B18"/>
    <mergeCell ref="B20:B23"/>
    <mergeCell ref="B26:B27"/>
    <mergeCell ref="B28:B29"/>
    <mergeCell ref="F8:F11"/>
    <mergeCell ref="C1:Y1"/>
    <mergeCell ref="H2:I2"/>
    <mergeCell ref="H4:I4"/>
    <mergeCell ref="J2:Y2"/>
    <mergeCell ref="J4:Y4"/>
    <mergeCell ref="B2:G2"/>
    <mergeCell ref="B4:G4"/>
    <mergeCell ref="Y15:Y16"/>
    <mergeCell ref="A38:H38"/>
    <mergeCell ref="B3:G3"/>
    <mergeCell ref="J3:Y3"/>
    <mergeCell ref="B24:B25"/>
    <mergeCell ref="L7:Y7"/>
    <mergeCell ref="B5:G5"/>
    <mergeCell ref="H5:I5"/>
    <mergeCell ref="J5:Y5"/>
    <mergeCell ref="A6:Y6"/>
    <mergeCell ref="A31:A33"/>
    <mergeCell ref="B31:B33"/>
    <mergeCell ref="I10:I11"/>
    <mergeCell ref="A15:A16"/>
    <mergeCell ref="B15:B16"/>
    <mergeCell ref="A17:A30"/>
  </mergeCells>
  <dataValidations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2000000}">
          <x14:formula1>
            <xm:f>datos!$D$2:$T$2</xm:f>
          </x14:formula1>
          <xm:sqref>B2:G2</xm:sqref>
        </x14:dataValidation>
        <x14:dataValidation type="list" allowBlank="1" showInputMessage="1" showErrorMessage="1" xr:uid="{00000000-0002-0000-0100-000013000000}">
          <x14:formula1>
            <xm:f>datos!$F$27:$F$28</xm:f>
          </x14:formula1>
          <xm:sqref>E12:E34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64F02-4CE0-4517-B9C2-D8A856877C4E}">
  <sheetPr filterMode="1"/>
  <dimension ref="A1:R27"/>
  <sheetViews>
    <sheetView zoomScale="70" zoomScaleNormal="70" workbookViewId="0">
      <selection activeCell="A5" sqref="A5:A6"/>
    </sheetView>
  </sheetViews>
  <sheetFormatPr baseColWidth="10" defaultRowHeight="14.5" x14ac:dyDescent="0.35"/>
  <cols>
    <col min="1" max="2" width="17.90625" customWidth="1"/>
    <col min="3" max="3" width="15.6328125" customWidth="1"/>
    <col min="4" max="4" width="17.453125" customWidth="1"/>
    <col min="5" max="5" width="11.54296875" customWidth="1"/>
    <col min="8" max="8" width="11.54296875" customWidth="1"/>
    <col min="9" max="9" width="16.1796875" customWidth="1"/>
    <col min="10" max="10" width="11.54296875" customWidth="1"/>
    <col min="11" max="11" width="12.36328125" customWidth="1"/>
    <col min="12" max="12" width="11.54296875" customWidth="1"/>
    <col min="13" max="13" width="16.36328125" customWidth="1"/>
    <col min="18" max="18" width="73" customWidth="1"/>
  </cols>
  <sheetData>
    <row r="1" spans="1:18" ht="68.400000000000006" customHeight="1" thickBot="1" x14ac:dyDescent="0.4">
      <c r="A1" s="140" t="s">
        <v>163</v>
      </c>
      <c r="B1" s="141"/>
      <c r="C1" s="141" t="s">
        <v>9</v>
      </c>
      <c r="D1" s="164" t="s">
        <v>124</v>
      </c>
      <c r="E1" s="141" t="s">
        <v>162</v>
      </c>
      <c r="F1" s="134" t="s">
        <v>127</v>
      </c>
      <c r="G1" s="134" t="s">
        <v>128</v>
      </c>
      <c r="H1" s="167" t="s">
        <v>132</v>
      </c>
      <c r="I1" s="168"/>
      <c r="J1" s="158" t="s">
        <v>133</v>
      </c>
      <c r="K1" s="159"/>
      <c r="L1" s="19" t="s">
        <v>126</v>
      </c>
      <c r="M1" s="19" t="s">
        <v>122</v>
      </c>
      <c r="N1" s="20" t="s">
        <v>135</v>
      </c>
      <c r="O1" s="20" t="s">
        <v>134</v>
      </c>
      <c r="P1" s="21" t="s">
        <v>136</v>
      </c>
      <c r="Q1" s="21" t="s">
        <v>137</v>
      </c>
      <c r="R1" s="36" t="s">
        <v>120</v>
      </c>
    </row>
    <row r="2" spans="1:18" ht="15" hidden="1" thickBot="1" x14ac:dyDescent="0.4">
      <c r="A2" s="142"/>
      <c r="B2" s="143"/>
      <c r="C2" s="143"/>
      <c r="D2" s="165"/>
      <c r="E2" s="143"/>
      <c r="F2" s="135"/>
      <c r="G2" s="135"/>
      <c r="H2" s="169"/>
      <c r="I2" s="170"/>
      <c r="J2" s="160"/>
      <c r="K2" s="161"/>
      <c r="L2" s="171" t="s">
        <v>130</v>
      </c>
      <c r="M2" s="172"/>
      <c r="N2" s="172"/>
      <c r="O2" s="172"/>
      <c r="P2" s="172"/>
      <c r="Q2" s="172"/>
      <c r="R2" s="173"/>
    </row>
    <row r="3" spans="1:18" ht="15" hidden="1" thickBot="1" x14ac:dyDescent="0.4">
      <c r="A3" s="144"/>
      <c r="B3" s="145"/>
      <c r="C3" s="145"/>
      <c r="D3" s="165"/>
      <c r="E3" s="145"/>
      <c r="F3" s="136"/>
      <c r="G3" s="136"/>
      <c r="H3" s="162" t="s">
        <v>125</v>
      </c>
      <c r="I3" s="129" t="s">
        <v>121</v>
      </c>
      <c r="J3" s="162" t="s">
        <v>125</v>
      </c>
      <c r="K3" s="129" t="s">
        <v>121</v>
      </c>
      <c r="L3" s="156" t="s">
        <v>13</v>
      </c>
      <c r="M3" s="157"/>
      <c r="N3" s="157"/>
      <c r="O3" s="157"/>
      <c r="P3" s="157"/>
      <c r="Q3" s="157"/>
      <c r="R3" s="176"/>
    </row>
    <row r="4" spans="1:18" ht="247" hidden="1" thickBot="1" x14ac:dyDescent="0.4">
      <c r="A4" s="146"/>
      <c r="B4" s="147"/>
      <c r="C4" s="147"/>
      <c r="D4" s="166"/>
      <c r="E4" s="147"/>
      <c r="F4" s="137"/>
      <c r="G4" s="137"/>
      <c r="H4" s="163"/>
      <c r="I4" s="130"/>
      <c r="J4" s="163"/>
      <c r="K4" s="130"/>
      <c r="L4" s="19" t="s">
        <v>126</v>
      </c>
      <c r="M4" s="19" t="s">
        <v>122</v>
      </c>
      <c r="N4" s="20" t="s">
        <v>135</v>
      </c>
      <c r="O4" s="20" t="s">
        <v>134</v>
      </c>
      <c r="P4" s="21" t="s">
        <v>136</v>
      </c>
      <c r="Q4" s="21" t="s">
        <v>137</v>
      </c>
      <c r="R4" s="36" t="s">
        <v>120</v>
      </c>
    </row>
    <row r="5" spans="1:18" ht="86.4" customHeight="1" x14ac:dyDescent="0.35">
      <c r="A5" s="177" t="s">
        <v>181</v>
      </c>
      <c r="B5" s="68" t="s">
        <v>0</v>
      </c>
      <c r="C5" s="53" t="s">
        <v>0</v>
      </c>
      <c r="D5" s="53" t="s">
        <v>139</v>
      </c>
      <c r="E5" s="59" t="s">
        <v>46</v>
      </c>
      <c r="F5" s="23">
        <v>0</v>
      </c>
      <c r="G5" s="23">
        <v>0</v>
      </c>
      <c r="H5" s="43"/>
      <c r="I5" s="25"/>
      <c r="J5" s="43"/>
      <c r="K5" s="43"/>
      <c r="L5" s="24"/>
      <c r="M5" s="25"/>
      <c r="N5" s="13">
        <f>IFERROR((1-(L5/H5)),0)</f>
        <v>0</v>
      </c>
      <c r="O5" s="13">
        <f>IFERROR((1-(M5/I5)),0)</f>
        <v>0</v>
      </c>
      <c r="P5" s="14">
        <f>IFERROR((N5/G5),0)</f>
        <v>0</v>
      </c>
      <c r="Q5" s="14">
        <f>IFERROR((O5/F5),0)</f>
        <v>0</v>
      </c>
      <c r="R5" s="24"/>
    </row>
    <row r="6" spans="1:18" ht="101.5" hidden="1" x14ac:dyDescent="0.35">
      <c r="A6" s="138"/>
      <c r="B6" s="67" t="s">
        <v>1</v>
      </c>
      <c r="C6" s="37" t="s">
        <v>141</v>
      </c>
      <c r="D6" s="37" t="s">
        <v>138</v>
      </c>
      <c r="E6" s="58" t="s">
        <v>45</v>
      </c>
      <c r="F6" s="27">
        <v>0.02</v>
      </c>
      <c r="G6" s="27" t="s">
        <v>186</v>
      </c>
      <c r="H6" s="27" t="s">
        <v>186</v>
      </c>
      <c r="I6" s="25">
        <v>7976893</v>
      </c>
      <c r="J6" s="27" t="s">
        <v>186</v>
      </c>
      <c r="K6" s="60">
        <v>15166439</v>
      </c>
      <c r="L6" s="27" t="s">
        <v>186</v>
      </c>
      <c r="M6" s="60">
        <v>3822336</v>
      </c>
      <c r="N6" s="13">
        <f t="shared" ref="N6:O26" si="0">IFERROR((1-(L6/H6)),0)</f>
        <v>0</v>
      </c>
      <c r="O6" s="13">
        <f t="shared" si="0"/>
        <v>0.52082395990519115</v>
      </c>
      <c r="P6" s="14">
        <f t="shared" ref="P6:P27" si="1">IFERROR((N6/G6),0)</f>
        <v>0</v>
      </c>
      <c r="Q6" s="14">
        <f t="shared" ref="Q6:Q27" si="2">IFERROR((O6/F6),0)</f>
        <v>26.041197995259555</v>
      </c>
      <c r="R6" s="61" t="s">
        <v>184</v>
      </c>
    </row>
    <row r="7" spans="1:18" ht="87" x14ac:dyDescent="0.35">
      <c r="A7" s="64" t="s">
        <v>182</v>
      </c>
      <c r="B7" s="68" t="s">
        <v>0</v>
      </c>
      <c r="C7" s="53" t="s">
        <v>0</v>
      </c>
      <c r="D7" s="53" t="s">
        <v>139</v>
      </c>
      <c r="E7" s="59" t="s">
        <v>46</v>
      </c>
      <c r="F7" s="23">
        <v>0</v>
      </c>
      <c r="G7" s="23">
        <v>0</v>
      </c>
      <c r="H7" s="43"/>
      <c r="I7" s="25"/>
      <c r="J7" s="43"/>
      <c r="K7" s="43"/>
      <c r="L7" s="24"/>
      <c r="M7" s="25"/>
      <c r="N7" s="13">
        <f>IFERROR((1-(L7/H7)),0)</f>
        <v>0</v>
      </c>
      <c r="O7" s="13">
        <f>IFERROR((1-(M7/I7)),0)</f>
        <v>0</v>
      </c>
      <c r="P7" s="14">
        <f>IFERROR((N7/G7),0)</f>
        <v>0</v>
      </c>
      <c r="Q7" s="14">
        <f>IFERROR((O7/F7),0)</f>
        <v>0</v>
      </c>
      <c r="R7" s="24"/>
    </row>
    <row r="8" spans="1:18" ht="43.5" x14ac:dyDescent="0.35">
      <c r="A8" s="131" t="s">
        <v>10</v>
      </c>
      <c r="B8" s="132" t="s">
        <v>2</v>
      </c>
      <c r="C8" s="37" t="s">
        <v>50</v>
      </c>
      <c r="D8" s="37" t="s">
        <v>151</v>
      </c>
      <c r="E8" s="59" t="s">
        <v>46</v>
      </c>
      <c r="F8" s="27" t="s">
        <v>186</v>
      </c>
      <c r="G8" s="27" t="s">
        <v>186</v>
      </c>
      <c r="H8" s="27" t="s">
        <v>186</v>
      </c>
      <c r="I8" s="27" t="s">
        <v>186</v>
      </c>
      <c r="J8" s="27" t="s">
        <v>186</v>
      </c>
      <c r="K8" s="27" t="s">
        <v>186</v>
      </c>
      <c r="L8" s="27" t="s">
        <v>186</v>
      </c>
      <c r="M8" s="27" t="s">
        <v>186</v>
      </c>
      <c r="N8" s="13">
        <f t="shared" si="0"/>
        <v>0</v>
      </c>
      <c r="O8" s="13">
        <f t="shared" si="0"/>
        <v>0</v>
      </c>
      <c r="P8" s="14">
        <f t="shared" si="1"/>
        <v>0</v>
      </c>
      <c r="Q8" s="14">
        <f t="shared" si="2"/>
        <v>0</v>
      </c>
      <c r="R8" s="24"/>
    </row>
    <row r="9" spans="1:18" ht="29" x14ac:dyDescent="0.35">
      <c r="A9" s="131"/>
      <c r="B9" s="132"/>
      <c r="C9" s="37" t="s">
        <v>144</v>
      </c>
      <c r="D9" s="37" t="s">
        <v>142</v>
      </c>
      <c r="E9" s="59" t="s">
        <v>46</v>
      </c>
      <c r="F9" s="47"/>
      <c r="G9" s="47"/>
      <c r="H9" s="44"/>
      <c r="I9" s="25"/>
      <c r="J9" s="44"/>
      <c r="K9" s="44"/>
      <c r="L9" s="28"/>
      <c r="M9" s="29"/>
      <c r="N9" s="13">
        <f t="shared" si="0"/>
        <v>0</v>
      </c>
      <c r="O9" s="13">
        <f t="shared" si="0"/>
        <v>0</v>
      </c>
      <c r="P9" s="14">
        <f t="shared" si="1"/>
        <v>0</v>
      </c>
      <c r="Q9" s="14">
        <f t="shared" si="2"/>
        <v>0</v>
      </c>
      <c r="R9" s="24"/>
    </row>
    <row r="10" spans="1:18" ht="43.5" hidden="1" x14ac:dyDescent="0.35">
      <c r="A10" s="131" t="s">
        <v>11</v>
      </c>
      <c r="B10" s="132" t="s">
        <v>3</v>
      </c>
      <c r="C10" s="37" t="s">
        <v>145</v>
      </c>
      <c r="D10" s="37" t="s">
        <v>146</v>
      </c>
      <c r="E10" s="58" t="s">
        <v>45</v>
      </c>
      <c r="F10" s="56">
        <v>0.01</v>
      </c>
      <c r="G10" s="56">
        <v>0.01</v>
      </c>
      <c r="H10" s="63">
        <v>6</v>
      </c>
      <c r="I10" s="25">
        <v>3137713</v>
      </c>
      <c r="J10" s="63">
        <v>7</v>
      </c>
      <c r="K10" s="60">
        <v>6210797</v>
      </c>
      <c r="L10" s="63">
        <v>7</v>
      </c>
      <c r="M10" s="29">
        <v>2851627</v>
      </c>
      <c r="N10" s="13">
        <f t="shared" si="0"/>
        <v>-0.16666666666666674</v>
      </c>
      <c r="O10" s="13">
        <f t="shared" si="0"/>
        <v>9.1176599006983716E-2</v>
      </c>
      <c r="P10" s="14">
        <f t="shared" si="1"/>
        <v>-16.666666666666675</v>
      </c>
      <c r="Q10" s="14">
        <f t="shared" si="2"/>
        <v>9.1176599006983707</v>
      </c>
      <c r="R10" s="61" t="s">
        <v>187</v>
      </c>
    </row>
    <row r="11" spans="1:18" ht="29" x14ac:dyDescent="0.35">
      <c r="A11" s="131"/>
      <c r="B11" s="132"/>
      <c r="C11" s="37" t="s">
        <v>143</v>
      </c>
      <c r="D11" s="37" t="s">
        <v>140</v>
      </c>
      <c r="E11" s="59" t="s">
        <v>46</v>
      </c>
      <c r="F11" s="56">
        <v>0.01</v>
      </c>
      <c r="G11" s="56">
        <v>0.01</v>
      </c>
      <c r="H11" s="44">
        <v>0</v>
      </c>
      <c r="I11" s="25">
        <v>0</v>
      </c>
      <c r="J11" s="44">
        <v>0</v>
      </c>
      <c r="K11" s="44">
        <v>0</v>
      </c>
      <c r="L11" s="28">
        <v>0</v>
      </c>
      <c r="M11" s="29">
        <v>0</v>
      </c>
      <c r="N11" s="13">
        <f t="shared" si="0"/>
        <v>0</v>
      </c>
      <c r="O11" s="13">
        <f t="shared" si="0"/>
        <v>0</v>
      </c>
      <c r="P11" s="14">
        <f t="shared" si="1"/>
        <v>0</v>
      </c>
      <c r="Q11" s="14">
        <f t="shared" si="2"/>
        <v>0</v>
      </c>
      <c r="R11" s="24"/>
    </row>
    <row r="12" spans="1:18" ht="72.5" hidden="1" x14ac:dyDescent="0.35">
      <c r="A12" s="131"/>
      <c r="B12" s="67" t="s">
        <v>4</v>
      </c>
      <c r="C12" s="37" t="s">
        <v>147</v>
      </c>
      <c r="D12" s="37" t="s">
        <v>146</v>
      </c>
      <c r="E12" s="58" t="s">
        <v>45</v>
      </c>
      <c r="F12" s="56">
        <v>0.01</v>
      </c>
      <c r="G12" s="56">
        <v>0.01</v>
      </c>
      <c r="H12" s="56" t="s">
        <v>186</v>
      </c>
      <c r="I12" s="25">
        <v>21590540</v>
      </c>
      <c r="J12" s="56" t="s">
        <v>186</v>
      </c>
      <c r="K12" s="60">
        <v>43826600</v>
      </c>
      <c r="L12" s="56" t="s">
        <v>186</v>
      </c>
      <c r="M12" s="29">
        <v>21232068</v>
      </c>
      <c r="N12" s="13">
        <f t="shared" si="0"/>
        <v>0</v>
      </c>
      <c r="O12" s="13">
        <f t="shared" si="0"/>
        <v>1.6603197511502743E-2</v>
      </c>
      <c r="P12" s="14">
        <f t="shared" si="1"/>
        <v>0</v>
      </c>
      <c r="Q12" s="14">
        <f t="shared" si="2"/>
        <v>1.6603197511502743</v>
      </c>
      <c r="R12" s="61" t="s">
        <v>188</v>
      </c>
    </row>
    <row r="13" spans="1:18" ht="58" x14ac:dyDescent="0.35">
      <c r="A13" s="131"/>
      <c r="B13" s="132" t="s">
        <v>5</v>
      </c>
      <c r="C13" s="37" t="s">
        <v>148</v>
      </c>
      <c r="D13" s="37" t="s">
        <v>142</v>
      </c>
      <c r="E13" s="59" t="s">
        <v>46</v>
      </c>
      <c r="F13" s="27" t="s">
        <v>186</v>
      </c>
      <c r="G13" s="27" t="s">
        <v>186</v>
      </c>
      <c r="H13" s="27" t="s">
        <v>186</v>
      </c>
      <c r="I13" s="27" t="s">
        <v>186</v>
      </c>
      <c r="J13" s="27" t="s">
        <v>186</v>
      </c>
      <c r="K13" s="27" t="s">
        <v>186</v>
      </c>
      <c r="L13" s="27" t="s">
        <v>186</v>
      </c>
      <c r="M13" s="27" t="s">
        <v>186</v>
      </c>
      <c r="N13" s="13">
        <f t="shared" si="0"/>
        <v>0</v>
      </c>
      <c r="O13" s="13">
        <f t="shared" si="0"/>
        <v>0</v>
      </c>
      <c r="P13" s="14">
        <f t="shared" si="1"/>
        <v>0</v>
      </c>
      <c r="Q13" s="14">
        <f t="shared" si="2"/>
        <v>0</v>
      </c>
      <c r="R13" s="24"/>
    </row>
    <row r="14" spans="1:18" ht="58" x14ac:dyDescent="0.35">
      <c r="A14" s="131"/>
      <c r="B14" s="132"/>
      <c r="C14" s="37" t="s">
        <v>149</v>
      </c>
      <c r="D14" s="37" t="s">
        <v>150</v>
      </c>
      <c r="E14" s="59" t="s">
        <v>46</v>
      </c>
      <c r="F14" s="56">
        <v>0</v>
      </c>
      <c r="G14" s="56">
        <v>0</v>
      </c>
      <c r="H14" s="44">
        <v>3</v>
      </c>
      <c r="I14" s="75">
        <v>0</v>
      </c>
      <c r="J14" s="44">
        <v>3</v>
      </c>
      <c r="K14" s="44">
        <v>0</v>
      </c>
      <c r="L14" s="76">
        <v>3</v>
      </c>
      <c r="M14" s="77">
        <v>0</v>
      </c>
      <c r="N14" s="13">
        <f t="shared" si="0"/>
        <v>0</v>
      </c>
      <c r="O14" s="13">
        <f t="shared" si="0"/>
        <v>0</v>
      </c>
      <c r="P14" s="14">
        <f t="shared" si="1"/>
        <v>0</v>
      </c>
      <c r="Q14" s="14">
        <f t="shared" si="2"/>
        <v>0</v>
      </c>
      <c r="R14" s="24"/>
    </row>
    <row r="15" spans="1:18" ht="43.5" x14ac:dyDescent="0.35">
      <c r="A15" s="131"/>
      <c r="B15" s="132"/>
      <c r="C15" s="37" t="s">
        <v>51</v>
      </c>
      <c r="D15" s="37" t="s">
        <v>142</v>
      </c>
      <c r="E15" s="59" t="s">
        <v>46</v>
      </c>
      <c r="F15" s="56">
        <v>0</v>
      </c>
      <c r="G15" s="56">
        <v>0</v>
      </c>
      <c r="H15" s="27" t="s">
        <v>186</v>
      </c>
      <c r="I15" s="75">
        <v>4249694</v>
      </c>
      <c r="J15" s="27" t="s">
        <v>186</v>
      </c>
      <c r="K15" s="60">
        <v>11213686</v>
      </c>
      <c r="L15" s="27" t="s">
        <v>186</v>
      </c>
      <c r="M15" s="77">
        <v>4036146</v>
      </c>
      <c r="N15" s="13">
        <f t="shared" si="0"/>
        <v>0</v>
      </c>
      <c r="O15" s="13">
        <f t="shared" si="0"/>
        <v>5.0250206250144092E-2</v>
      </c>
      <c r="P15" s="14">
        <f t="shared" si="1"/>
        <v>0</v>
      </c>
      <c r="Q15" s="14">
        <f t="shared" si="2"/>
        <v>0</v>
      </c>
      <c r="R15" s="24"/>
    </row>
    <row r="16" spans="1:18" ht="43.5" x14ac:dyDescent="0.35">
      <c r="A16" s="131"/>
      <c r="B16" s="132"/>
      <c r="C16" s="37" t="s">
        <v>52</v>
      </c>
      <c r="D16" s="37" t="s">
        <v>152</v>
      </c>
      <c r="E16" s="59" t="s">
        <v>46</v>
      </c>
      <c r="F16" s="56">
        <v>0</v>
      </c>
      <c r="G16" s="56">
        <v>0</v>
      </c>
      <c r="H16" s="71">
        <v>396.92</v>
      </c>
      <c r="I16" s="72">
        <v>3434082</v>
      </c>
      <c r="J16" s="71">
        <v>874.07</v>
      </c>
      <c r="K16" s="71">
        <v>7681974</v>
      </c>
      <c r="L16" s="73">
        <v>215.57</v>
      </c>
      <c r="M16" s="74">
        <v>2399687</v>
      </c>
      <c r="N16" s="13">
        <f t="shared" si="0"/>
        <v>0.45689307669051704</v>
      </c>
      <c r="O16" s="13">
        <f t="shared" si="0"/>
        <v>0.30121441479848177</v>
      </c>
      <c r="P16" s="14">
        <f t="shared" si="1"/>
        <v>0</v>
      </c>
      <c r="Q16" s="14">
        <f t="shared" si="2"/>
        <v>0</v>
      </c>
      <c r="R16" s="24"/>
    </row>
    <row r="17" spans="1:18" ht="29" x14ac:dyDescent="0.35">
      <c r="A17" s="131"/>
      <c r="B17" s="115" t="s">
        <v>6</v>
      </c>
      <c r="C17" s="37" t="s">
        <v>153</v>
      </c>
      <c r="D17" s="37" t="s">
        <v>155</v>
      </c>
      <c r="E17" s="59" t="s">
        <v>46</v>
      </c>
      <c r="F17" s="56">
        <v>0</v>
      </c>
      <c r="G17" s="56">
        <v>0</v>
      </c>
      <c r="H17" s="79">
        <f>77220+68640</f>
        <v>145860</v>
      </c>
      <c r="I17" s="78">
        <f>10724918+10476720</f>
        <v>21201638</v>
      </c>
      <c r="J17" s="79">
        <f>233039+225600</f>
        <v>458639</v>
      </c>
      <c r="K17" s="79">
        <f>37993243+38214720</f>
        <v>76207963</v>
      </c>
      <c r="L17" s="80">
        <f>314816+19680</f>
        <v>334496</v>
      </c>
      <c r="M17" s="81">
        <f>54389170+3601440</f>
        <v>57990610</v>
      </c>
      <c r="N17" s="13">
        <f t="shared" si="0"/>
        <v>-1.2932675167969285</v>
      </c>
      <c r="O17" s="13">
        <f t="shared" si="0"/>
        <v>-1.7351947995716182</v>
      </c>
      <c r="P17" s="14">
        <f t="shared" si="1"/>
        <v>0</v>
      </c>
      <c r="Q17" s="14">
        <f t="shared" si="2"/>
        <v>0</v>
      </c>
      <c r="R17" s="24"/>
    </row>
    <row r="18" spans="1:18" ht="43.5" x14ac:dyDescent="0.35">
      <c r="A18" s="131"/>
      <c r="B18" s="116"/>
      <c r="C18" s="37" t="s">
        <v>154</v>
      </c>
      <c r="D18" s="37" t="s">
        <v>156</v>
      </c>
      <c r="E18" s="59" t="s">
        <v>46</v>
      </c>
      <c r="F18" s="56">
        <v>0</v>
      </c>
      <c r="G18" s="56">
        <v>0</v>
      </c>
      <c r="H18" s="79">
        <f>2965+2860</f>
        <v>5825</v>
      </c>
      <c r="I18" s="78">
        <v>447780</v>
      </c>
      <c r="J18" s="79">
        <f>10421+9400</f>
        <v>19821</v>
      </c>
      <c r="K18" s="79">
        <f>1592280</f>
        <v>1592280</v>
      </c>
      <c r="L18" s="80">
        <f>12718+820</f>
        <v>13538</v>
      </c>
      <c r="M18" s="81">
        <f>224116+150060</f>
        <v>374176</v>
      </c>
      <c r="N18" s="13">
        <f t="shared" si="0"/>
        <v>-1.3241201716738198</v>
      </c>
      <c r="O18" s="13">
        <f t="shared" si="0"/>
        <v>0.16437536290142485</v>
      </c>
      <c r="P18" s="14">
        <f t="shared" si="1"/>
        <v>0</v>
      </c>
      <c r="Q18" s="14">
        <f t="shared" si="2"/>
        <v>0</v>
      </c>
      <c r="R18" s="24"/>
    </row>
    <row r="19" spans="1:18" ht="188.5" hidden="1" x14ac:dyDescent="0.35">
      <c r="A19" s="131"/>
      <c r="B19" s="126" t="s">
        <v>58</v>
      </c>
      <c r="C19" s="37" t="s">
        <v>49</v>
      </c>
      <c r="D19" s="37" t="s">
        <v>142</v>
      </c>
      <c r="E19" s="58" t="s">
        <v>45</v>
      </c>
      <c r="F19" s="56">
        <v>0.01</v>
      </c>
      <c r="G19" s="56" t="s">
        <v>186</v>
      </c>
      <c r="H19" s="56" t="s">
        <v>186</v>
      </c>
      <c r="I19" s="25">
        <v>0</v>
      </c>
      <c r="J19" s="56" t="s">
        <v>186</v>
      </c>
      <c r="K19" s="44">
        <v>0</v>
      </c>
      <c r="L19" s="56" t="s">
        <v>186</v>
      </c>
      <c r="M19" s="29">
        <v>0</v>
      </c>
      <c r="N19" s="13">
        <f t="shared" si="0"/>
        <v>0</v>
      </c>
      <c r="O19" s="13">
        <f t="shared" si="0"/>
        <v>0</v>
      </c>
      <c r="P19" s="14">
        <f t="shared" si="1"/>
        <v>0</v>
      </c>
      <c r="Q19" s="14">
        <f t="shared" si="2"/>
        <v>0</v>
      </c>
      <c r="R19" s="61" t="s">
        <v>189</v>
      </c>
    </row>
    <row r="20" spans="1:18" ht="174" hidden="1" x14ac:dyDescent="0.35">
      <c r="A20" s="131"/>
      <c r="B20" s="133"/>
      <c r="C20" s="37" t="s">
        <v>48</v>
      </c>
      <c r="D20" s="37" t="s">
        <v>142</v>
      </c>
      <c r="E20" s="58" t="s">
        <v>45</v>
      </c>
      <c r="F20" s="56">
        <v>0.01</v>
      </c>
      <c r="G20" s="56" t="s">
        <v>186</v>
      </c>
      <c r="H20" s="56" t="s">
        <v>186</v>
      </c>
      <c r="I20" s="25">
        <v>0</v>
      </c>
      <c r="J20" s="56" t="s">
        <v>186</v>
      </c>
      <c r="K20" s="44">
        <v>0</v>
      </c>
      <c r="L20" s="56" t="s">
        <v>186</v>
      </c>
      <c r="M20" s="29">
        <v>0</v>
      </c>
      <c r="N20" s="13">
        <f t="shared" si="0"/>
        <v>0</v>
      </c>
      <c r="O20" s="13">
        <f t="shared" si="0"/>
        <v>0</v>
      </c>
      <c r="P20" s="14">
        <f t="shared" si="1"/>
        <v>0</v>
      </c>
      <c r="Q20" s="14">
        <f t="shared" si="2"/>
        <v>0</v>
      </c>
      <c r="R20" s="61" t="s">
        <v>189</v>
      </c>
    </row>
    <row r="21" spans="1:18" ht="58" hidden="1" x14ac:dyDescent="0.35">
      <c r="A21" s="131"/>
      <c r="B21" s="126" t="s">
        <v>59</v>
      </c>
      <c r="C21" s="37" t="s">
        <v>47</v>
      </c>
      <c r="D21" s="37" t="s">
        <v>157</v>
      </c>
      <c r="E21" s="58" t="s">
        <v>45</v>
      </c>
      <c r="F21" s="56">
        <v>0</v>
      </c>
      <c r="G21" s="56" t="s">
        <v>186</v>
      </c>
      <c r="H21" s="56" t="s">
        <v>186</v>
      </c>
      <c r="I21" s="25">
        <v>0</v>
      </c>
      <c r="J21" s="56" t="s">
        <v>186</v>
      </c>
      <c r="K21" s="44">
        <v>0</v>
      </c>
      <c r="L21" s="56" t="s">
        <v>186</v>
      </c>
      <c r="M21" s="29">
        <v>0</v>
      </c>
      <c r="N21" s="13">
        <f t="shared" si="0"/>
        <v>0</v>
      </c>
      <c r="O21" s="13">
        <f t="shared" si="0"/>
        <v>0</v>
      </c>
      <c r="P21" s="14">
        <f t="shared" si="1"/>
        <v>0</v>
      </c>
      <c r="Q21" s="14">
        <f t="shared" si="2"/>
        <v>0</v>
      </c>
      <c r="R21" s="61" t="s">
        <v>190</v>
      </c>
    </row>
    <row r="22" spans="1:18" ht="58" hidden="1" x14ac:dyDescent="0.35">
      <c r="A22" s="131"/>
      <c r="B22" s="133"/>
      <c r="C22" s="37" t="s">
        <v>14</v>
      </c>
      <c r="D22" s="37" t="s">
        <v>157</v>
      </c>
      <c r="E22" s="58" t="s">
        <v>45</v>
      </c>
      <c r="F22" s="56">
        <v>0</v>
      </c>
      <c r="G22" s="56" t="s">
        <v>186</v>
      </c>
      <c r="H22" s="56" t="s">
        <v>186</v>
      </c>
      <c r="I22" s="25">
        <v>0</v>
      </c>
      <c r="J22" s="56" t="s">
        <v>186</v>
      </c>
      <c r="K22" s="44">
        <v>0</v>
      </c>
      <c r="L22" s="56" t="s">
        <v>186</v>
      </c>
      <c r="M22" s="29">
        <v>0</v>
      </c>
      <c r="N22" s="13">
        <f t="shared" si="0"/>
        <v>0</v>
      </c>
      <c r="O22" s="13">
        <f t="shared" si="0"/>
        <v>0</v>
      </c>
      <c r="P22" s="14">
        <f t="shared" si="1"/>
        <v>0</v>
      </c>
      <c r="Q22" s="14">
        <f t="shared" si="2"/>
        <v>0</v>
      </c>
      <c r="R22" s="61" t="s">
        <v>190</v>
      </c>
    </row>
    <row r="23" spans="1:18" ht="159.5" x14ac:dyDescent="0.35">
      <c r="A23" s="131"/>
      <c r="B23" s="67" t="s">
        <v>7</v>
      </c>
      <c r="C23" s="37" t="s">
        <v>158</v>
      </c>
      <c r="D23" s="37" t="s">
        <v>159</v>
      </c>
      <c r="E23" s="59" t="s">
        <v>46</v>
      </c>
      <c r="F23" s="56"/>
      <c r="G23" s="56"/>
      <c r="H23" s="44"/>
      <c r="I23" s="25"/>
      <c r="J23" s="44"/>
      <c r="K23" s="44"/>
      <c r="L23" s="28"/>
      <c r="M23" s="29"/>
      <c r="N23" s="13">
        <f t="shared" si="0"/>
        <v>0</v>
      </c>
      <c r="O23" s="13">
        <f t="shared" si="0"/>
        <v>0</v>
      </c>
      <c r="P23" s="14">
        <f t="shared" si="1"/>
        <v>0</v>
      </c>
      <c r="Q23" s="14">
        <f t="shared" si="2"/>
        <v>0</v>
      </c>
      <c r="R23" s="24"/>
    </row>
    <row r="24" spans="1:18" ht="43.5" x14ac:dyDescent="0.35">
      <c r="A24" s="123" t="s">
        <v>12</v>
      </c>
      <c r="B24" s="126" t="s">
        <v>8</v>
      </c>
      <c r="C24" s="38" t="s">
        <v>15</v>
      </c>
      <c r="D24" s="38" t="s">
        <v>160</v>
      </c>
      <c r="E24" s="59" t="s">
        <v>46</v>
      </c>
      <c r="F24" s="57">
        <v>0</v>
      </c>
      <c r="G24" s="57">
        <v>0</v>
      </c>
      <c r="H24" s="45">
        <v>904</v>
      </c>
      <c r="I24" s="82">
        <v>7987142</v>
      </c>
      <c r="J24" s="45">
        <v>2406</v>
      </c>
      <c r="K24" s="83">
        <v>21100850</v>
      </c>
      <c r="L24" s="84">
        <v>1304</v>
      </c>
      <c r="M24" s="85">
        <v>11978283</v>
      </c>
      <c r="N24" s="13">
        <f t="shared" si="0"/>
        <v>-0.44247787610619471</v>
      </c>
      <c r="O24" s="13">
        <f t="shared" si="0"/>
        <v>-0.4996957610118864</v>
      </c>
      <c r="P24" s="14">
        <f t="shared" si="1"/>
        <v>0</v>
      </c>
      <c r="Q24" s="14">
        <f t="shared" si="2"/>
        <v>0</v>
      </c>
      <c r="R24" s="24"/>
    </row>
    <row r="25" spans="1:18" ht="43.5" x14ac:dyDescent="0.35">
      <c r="A25" s="124"/>
      <c r="B25" s="127"/>
      <c r="C25" s="38" t="s">
        <v>16</v>
      </c>
      <c r="D25" s="38" t="s">
        <v>160</v>
      </c>
      <c r="E25" s="59" t="s">
        <v>46</v>
      </c>
      <c r="F25" s="57" t="s">
        <v>186</v>
      </c>
      <c r="G25" s="57" t="s">
        <v>186</v>
      </c>
      <c r="H25" s="45" t="s">
        <v>186</v>
      </c>
      <c r="I25" s="75" t="s">
        <v>186</v>
      </c>
      <c r="J25" s="45" t="s">
        <v>186</v>
      </c>
      <c r="K25" s="45" t="s">
        <v>186</v>
      </c>
      <c r="L25" s="76" t="s">
        <v>186</v>
      </c>
      <c r="M25" s="77" t="s">
        <v>186</v>
      </c>
      <c r="N25" s="13">
        <f t="shared" si="0"/>
        <v>0</v>
      </c>
      <c r="O25" s="13">
        <f t="shared" si="0"/>
        <v>0</v>
      </c>
      <c r="P25" s="14">
        <f t="shared" si="1"/>
        <v>0</v>
      </c>
      <c r="Q25" s="14">
        <f t="shared" si="2"/>
        <v>0</v>
      </c>
      <c r="R25" s="31"/>
    </row>
    <row r="26" spans="1:18" ht="44" thickBot="1" x14ac:dyDescent="0.4">
      <c r="A26" s="125"/>
      <c r="B26" s="128"/>
      <c r="C26" s="32" t="s">
        <v>17</v>
      </c>
      <c r="D26" s="32" t="s">
        <v>161</v>
      </c>
      <c r="E26" s="59" t="s">
        <v>46</v>
      </c>
      <c r="F26" s="57">
        <v>0</v>
      </c>
      <c r="G26" s="57">
        <v>0</v>
      </c>
      <c r="H26" s="45">
        <v>139163</v>
      </c>
      <c r="I26" s="75">
        <v>78884220</v>
      </c>
      <c r="J26" s="45">
        <v>288293</v>
      </c>
      <c r="K26" s="45">
        <v>168531900</v>
      </c>
      <c r="L26" s="76">
        <v>149480</v>
      </c>
      <c r="M26" s="77">
        <v>99068659</v>
      </c>
      <c r="N26" s="13">
        <f t="shared" si="0"/>
        <v>-7.4136085022599385E-2</v>
      </c>
      <c r="O26" s="13">
        <f t="shared" si="0"/>
        <v>-0.2558742293452354</v>
      </c>
      <c r="P26" s="14">
        <f t="shared" si="1"/>
        <v>0</v>
      </c>
      <c r="Q26" s="14">
        <f t="shared" si="2"/>
        <v>0</v>
      </c>
      <c r="R26" s="31"/>
    </row>
    <row r="27" spans="1:18" ht="29.5" hidden="1" thickBot="1" x14ac:dyDescent="0.4">
      <c r="A27" s="70" t="s">
        <v>192</v>
      </c>
      <c r="B27" s="32" t="s">
        <v>191</v>
      </c>
      <c r="C27" s="32" t="s">
        <v>194</v>
      </c>
      <c r="D27" s="32" t="s">
        <v>193</v>
      </c>
      <c r="E27" s="59" t="s">
        <v>45</v>
      </c>
      <c r="F27" s="57">
        <v>0.01</v>
      </c>
      <c r="G27" s="57">
        <v>0.01</v>
      </c>
      <c r="H27" s="45"/>
      <c r="I27" s="75">
        <v>759347</v>
      </c>
      <c r="J27" s="45"/>
      <c r="K27" s="45">
        <v>919346</v>
      </c>
      <c r="L27" s="76"/>
      <c r="M27" s="77">
        <v>316000</v>
      </c>
      <c r="N27" s="13">
        <f t="shared" ref="N27:O27" si="3">IFERROR((1-(L27/H27)),0)</f>
        <v>0</v>
      </c>
      <c r="O27" s="13">
        <f t="shared" si="3"/>
        <v>0.58385296840574863</v>
      </c>
      <c r="P27" s="14">
        <f t="shared" si="1"/>
        <v>0</v>
      </c>
      <c r="Q27" s="14">
        <f t="shared" si="2"/>
        <v>58.38529684057486</v>
      </c>
      <c r="R27" s="31"/>
    </row>
  </sheetData>
  <autoFilter ref="A1:R27" xr:uid="{35247275-DC7D-4144-96AA-2E04116A3A35}">
    <filterColumn colId="0" showButton="0"/>
    <filterColumn colId="4">
      <filters>
        <filter val="NO"/>
      </filters>
    </filterColumn>
    <filterColumn colId="7" showButton="0"/>
    <filterColumn colId="9" showButton="0"/>
    <filterColumn colId="11" showButton="0"/>
    <filterColumn colId="12" showButton="0"/>
    <filterColumn colId="13" showButton="0"/>
  </autoFilter>
  <mergeCells count="25">
    <mergeCell ref="G1:G4"/>
    <mergeCell ref="A1:B4"/>
    <mergeCell ref="C1:C4"/>
    <mergeCell ref="D1:D4"/>
    <mergeCell ref="E1:E4"/>
    <mergeCell ref="F1:F4"/>
    <mergeCell ref="H1:I2"/>
    <mergeCell ref="J1:K2"/>
    <mergeCell ref="L2:R2"/>
    <mergeCell ref="H3:H4"/>
    <mergeCell ref="I3:I4"/>
    <mergeCell ref="J3:J4"/>
    <mergeCell ref="K3:K4"/>
    <mergeCell ref="L3:R3"/>
    <mergeCell ref="A24:A26"/>
    <mergeCell ref="B24:B26"/>
    <mergeCell ref="A5:A6"/>
    <mergeCell ref="A8:A9"/>
    <mergeCell ref="B8:B9"/>
    <mergeCell ref="A10:A23"/>
    <mergeCell ref="B10:B11"/>
    <mergeCell ref="B13:B16"/>
    <mergeCell ref="B17:B18"/>
    <mergeCell ref="B19:B20"/>
    <mergeCell ref="B21:B22"/>
  </mergeCells>
  <dataValidations count="10">
    <dataValidation allowBlank="1" showInputMessage="1" showErrorMessage="1" prompt="Solo aplica para gastos de funcionamiento." sqref="A1:B4" xr:uid="{2F0E4237-4B48-4080-8DE1-A9BE9B71A1F4}"/>
    <dataValidation allowBlank="1" showInputMessage="1" showErrorMessage="1" prompt="Relacione los giros realizados  en el  mismo periodo del año anterior, relacionados con el rubro y el componente. valores en pesos." sqref="I3:I4" xr:uid="{F2479F9F-DD33-4493-BBEF-AC27907CC542}"/>
    <dataValidation allowBlank="1" showInputMessage="1" showErrorMessage="1" prompt="Relacione los giros realizados  en el  periodo de reporte para el rubro y el componente. Valores en pesos." sqref="M4 M1" xr:uid="{40F3F6D3-5BEB-4A77-AA77-37448A31B9D4}"/>
    <dataValidation allowBlank="1" showInputMessage="1" showErrorMessage="1" prompt="Relacione el dato de consumo asociado al rubro, componente y unidad de medida en el periodo de reporte._x000a_" sqref="L4 L1" xr:uid="{B0D635D1-96BF-4A44-B64F-13F129BEC1A4}"/>
    <dataValidation allowBlank="1" showInputMessage="1" showErrorMessage="1" prompt="Relacione los giros realizados  en el  mismo periodo del año anterior, relacionados con el rubro y el componente. Valores en pesos." sqref="K3:K4" xr:uid="{0796D250-0CD8-4995-A80D-5E20F182474D}"/>
    <dataValidation allowBlank="1" showInputMessage="1" showErrorMessage="1" prompt="Relacione el dato de consumo asociado al rubro, componente y unidad de medida reportado en el  mismo periodo del año anterior_x000a_" sqref="H3:H4 J3:J4" xr:uid="{CC502CC6-2F23-4A58-8CE3-3B86141818FB}"/>
    <dataValidation allowBlank="1" showInputMessage="1" showErrorMessage="1" prompt="Si en la celda &quot;E&quot;, selecionó SI, defina una meta en porcentaje para mantener o reducir el gasto en la vigencia. (En unidad de medida)" sqref="G1:G4" xr:uid="{D7B8F2B8-4219-4E44-A0E1-9E4C18FE2EC7}"/>
    <dataValidation allowBlank="1" showInputMessage="1" showErrorMessage="1" prompt="Si en la celda &quot;E&quot;, selecionó SI, defina una meta en porcentaje para mantener o reducir el gasto en la vigencia. (En giros presupuestales)" sqref="F1:F4" xr:uid="{0DE397B3-9CCA-4AC8-8449-F2193BB4D58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1:E4" xr:uid="{88C7B9AF-8CAC-4E51-98C3-2490D32CB8E6}"/>
    <dataValidation allowBlank="1" showInputMessage="1" showErrorMessage="1" prompt="Defina la referencia que se usará  para medir el rubro o componente. Ejem. Metro cúbico, personas, horas, entre otros." sqref="D1:D4" xr:uid="{A068E313-AD65-4DD9-B38E-4B8C6127C867}"/>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FCDBB66-0AED-4198-96A4-EC5E6817AEB2}">
          <x14:formula1>
            <xm:f>datos!$F$27:$F$28</xm:f>
          </x14:formula1>
          <xm:sqref>E5:E27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formato captura</vt:lpstr>
      <vt:lpstr>Hoja1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Casas Betancourt</dc:creator>
  <cp:lastModifiedBy>SONIA ALFONSO</cp:lastModifiedBy>
  <dcterms:created xsi:type="dcterms:W3CDTF">2021-10-14T18:59:05Z</dcterms:created>
  <dcterms:modified xsi:type="dcterms:W3CDTF">2022-07-25T02:46:37Z</dcterms:modified>
</cp:coreProperties>
</file>