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foncep.gov.co\Escritorio\"/>
    </mc:Choice>
  </mc:AlternateContent>
  <xr:revisionPtr revIDLastSave="0" documentId="13_ncr:1_{239D8738-B92E-4E88-9AE9-0D7220312A4E}" xr6:coauthVersionLast="47" xr6:coauthVersionMax="47" xr10:uidLastSave="{00000000-0000-0000-0000-000000000000}"/>
  <bookViews>
    <workbookView xWindow="20370" yWindow="-120" windowWidth="20730" windowHeight="11160" xr2:uid="{CED91CF1-B3D7-4D4E-BA46-01A80E571F31}"/>
  </bookViews>
  <sheets>
    <sheet name="PLANTA FONCEP 2022" sheetId="1" r:id="rId1"/>
  </sheets>
  <definedNames>
    <definedName name="_xlnm._FilterDatabase" localSheetId="0" hidden="1">'PLANTA FONCEP 2022'!$A$4:$AB$4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4" i="1" l="1"/>
  <c r="Q83" i="1"/>
  <c r="Q80" i="1"/>
  <c r="Q78" i="1"/>
  <c r="Q77" i="1"/>
  <c r="Q61" i="1"/>
  <c r="Q60" i="1"/>
  <c r="Q56" i="1"/>
  <c r="Q34" i="1"/>
  <c r="Q31" i="1"/>
  <c r="Q23" i="1"/>
  <c r="Q11" i="1"/>
  <c r="Q6" i="1"/>
  <c r="Q79" i="1"/>
  <c r="Q76" i="1"/>
  <c r="Q13" i="1"/>
  <c r="Q8" i="1"/>
  <c r="P79" i="1"/>
  <c r="P76" i="1"/>
  <c r="P13" i="1"/>
  <c r="P8" i="1"/>
  <c r="Q35" i="1"/>
  <c r="P51" i="1"/>
  <c r="P35" i="1"/>
  <c r="P75" i="1"/>
  <c r="R41" i="1"/>
  <c r="Q72" i="1"/>
  <c r="Q67" i="1"/>
  <c r="Q59" i="1"/>
  <c r="Q41" i="1"/>
  <c r="Q33" i="1"/>
  <c r="M26" i="1" l="1"/>
  <c r="AA38" i="1"/>
  <c r="V38" i="1"/>
  <c r="AA77" i="1"/>
  <c r="V77" i="1"/>
  <c r="V76" i="1"/>
  <c r="V75" i="1"/>
  <c r="AA74" i="1"/>
  <c r="R74" i="1"/>
  <c r="V74" i="1" s="1"/>
  <c r="AA73" i="1"/>
  <c r="R73" i="1"/>
  <c r="Q73" i="1"/>
  <c r="AA72" i="1"/>
  <c r="V72" i="1"/>
  <c r="AA71" i="1"/>
  <c r="V71" i="1"/>
  <c r="AA70" i="1"/>
  <c r="R70" i="1"/>
  <c r="Q70" i="1"/>
  <c r="V69" i="1"/>
  <c r="AA68" i="1"/>
  <c r="P68" i="1"/>
  <c r="R68" i="1" s="1"/>
  <c r="AA67" i="1"/>
  <c r="V67" i="1"/>
  <c r="AA66" i="1"/>
  <c r="V66" i="1"/>
  <c r="AA65" i="1"/>
  <c r="R65" i="1"/>
  <c r="Q65" i="1"/>
  <c r="AA64" i="1"/>
  <c r="R64" i="1"/>
  <c r="Q64" i="1"/>
  <c r="AA63" i="1"/>
  <c r="R63" i="1"/>
  <c r="Q63" i="1"/>
  <c r="AA62" i="1"/>
  <c r="R62" i="1"/>
  <c r="Q62" i="1"/>
  <c r="AA61" i="1"/>
  <c r="V61" i="1"/>
  <c r="V60" i="1"/>
  <c r="AA59" i="1"/>
  <c r="V59" i="1"/>
  <c r="AA58" i="1"/>
  <c r="V58" i="1"/>
  <c r="AA57" i="1"/>
  <c r="V57" i="1"/>
  <c r="AA56" i="1"/>
  <c r="V56" i="1"/>
  <c r="AA55" i="1"/>
  <c r="R55" i="1"/>
  <c r="Q55" i="1"/>
  <c r="AA85" i="1"/>
  <c r="V85" i="1"/>
  <c r="AA53" i="1"/>
  <c r="R53" i="1"/>
  <c r="Q53" i="1"/>
  <c r="AA52" i="1"/>
  <c r="V52" i="1"/>
  <c r="AA51" i="1"/>
  <c r="V51" i="1"/>
  <c r="AA50" i="1"/>
  <c r="R50" i="1"/>
  <c r="V50" i="1" s="1"/>
  <c r="AA49" i="1"/>
  <c r="V49" i="1"/>
  <c r="AA48" i="1"/>
  <c r="P48" i="1"/>
  <c r="Q48" i="1" s="1"/>
  <c r="AA47" i="1"/>
  <c r="R47" i="1"/>
  <c r="Q47" i="1"/>
  <c r="AA46" i="1"/>
  <c r="P46" i="1"/>
  <c r="R46" i="1" s="1"/>
  <c r="AA45" i="1"/>
  <c r="R45" i="1"/>
  <c r="V45" i="1" s="1"/>
  <c r="AA44" i="1"/>
  <c r="R44" i="1"/>
  <c r="V44" i="1" s="1"/>
  <c r="AA43" i="1"/>
  <c r="R43" i="1"/>
  <c r="V43" i="1" s="1"/>
  <c r="AA42" i="1"/>
  <c r="S42" i="1"/>
  <c r="R42" i="1"/>
  <c r="AA41" i="1"/>
  <c r="V41" i="1"/>
  <c r="AA40" i="1"/>
  <c r="V40" i="1"/>
  <c r="AA39" i="1"/>
  <c r="V39" i="1"/>
  <c r="AA83" i="1"/>
  <c r="V83" i="1"/>
  <c r="AA37" i="1"/>
  <c r="P37" i="1"/>
  <c r="AA36" i="1"/>
  <c r="R36" i="1"/>
  <c r="Q36" i="1"/>
  <c r="AA35" i="1"/>
  <c r="V35" i="1"/>
  <c r="AA34" i="1"/>
  <c r="V34" i="1"/>
  <c r="AA33" i="1"/>
  <c r="V33" i="1"/>
  <c r="AA32" i="1"/>
  <c r="R32" i="1"/>
  <c r="V32" i="1" s="1"/>
  <c r="AA31" i="1"/>
  <c r="V31" i="1"/>
  <c r="AA30" i="1"/>
  <c r="R30" i="1"/>
  <c r="Q30" i="1"/>
  <c r="AA29" i="1"/>
  <c r="V29" i="1"/>
  <c r="AA28" i="1"/>
  <c r="R28" i="1"/>
  <c r="Q28" i="1"/>
  <c r="AA27" i="1"/>
  <c r="R27" i="1"/>
  <c r="V27" i="1" s="1"/>
  <c r="AA81" i="1"/>
  <c r="R81" i="1"/>
  <c r="V81" i="1" s="1"/>
  <c r="AA25" i="1"/>
  <c r="V25" i="1"/>
  <c r="AA24" i="1"/>
  <c r="V24" i="1"/>
  <c r="AA23" i="1"/>
  <c r="V23" i="1"/>
  <c r="AA22" i="1"/>
  <c r="V22" i="1"/>
  <c r="AA21" i="1"/>
  <c r="R21" i="1"/>
  <c r="V21" i="1" s="1"/>
  <c r="AA20" i="1"/>
  <c r="S20" i="1"/>
  <c r="R20" i="1"/>
  <c r="AA19" i="1"/>
  <c r="V19" i="1"/>
  <c r="AA18" i="1"/>
  <c r="R18" i="1"/>
  <c r="Q18" i="1"/>
  <c r="AA17" i="1"/>
  <c r="R17" i="1"/>
  <c r="Q17" i="1"/>
  <c r="AA16" i="1"/>
  <c r="R16" i="1"/>
  <c r="Q16" i="1"/>
  <c r="AA78" i="1"/>
  <c r="V78" i="1"/>
  <c r="AA15" i="1"/>
  <c r="V15" i="1"/>
  <c r="AA14" i="1"/>
  <c r="R14" i="1"/>
  <c r="V14" i="1" s="1"/>
  <c r="AA13" i="1"/>
  <c r="V13" i="1"/>
  <c r="AA12" i="1"/>
  <c r="R12" i="1"/>
  <c r="Q12" i="1"/>
  <c r="AA54" i="1"/>
  <c r="V54" i="1"/>
  <c r="AA11" i="1"/>
  <c r="V11" i="1"/>
  <c r="AA10" i="1"/>
  <c r="V10" i="1"/>
  <c r="AA9" i="1"/>
  <c r="V9" i="1"/>
  <c r="AA8" i="1"/>
  <c r="V8" i="1"/>
  <c r="AA7" i="1"/>
  <c r="V7" i="1"/>
  <c r="AA6" i="1"/>
  <c r="V6" i="1"/>
  <c r="AA5" i="1"/>
  <c r="R5" i="1"/>
  <c r="Q5" i="1"/>
  <c r="V36" i="1" l="1"/>
  <c r="V55" i="1"/>
  <c r="V30" i="1"/>
  <c r="V64" i="1"/>
  <c r="V42" i="1"/>
  <c r="V28" i="1"/>
  <c r="V63" i="1"/>
  <c r="V20" i="1"/>
  <c r="V18" i="1"/>
  <c r="Q46" i="1"/>
  <c r="V46" i="1" s="1"/>
  <c r="V17" i="1"/>
  <c r="V47" i="1"/>
  <c r="V73" i="1"/>
  <c r="V5" i="1"/>
  <c r="V16" i="1"/>
  <c r="V53" i="1"/>
  <c r="V62" i="1"/>
  <c r="V70" i="1"/>
  <c r="V12" i="1"/>
  <c r="V65" i="1"/>
  <c r="Q37" i="1"/>
  <c r="R48" i="1"/>
  <c r="V48" i="1" s="1"/>
  <c r="R37" i="1"/>
  <c r="Q68" i="1"/>
  <c r="V68" i="1" s="1"/>
  <c r="V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Liliana Jinneth Bernal Niño</author>
    <author>HP</author>
  </authors>
  <commentList>
    <comment ref="T23" authorId="0" shapeId="0" xr:uid="{2AC13D19-AA7F-42B9-8AFF-02B2E5118CE1}">
      <text>
        <r>
          <rPr>
            <b/>
            <sz val="9"/>
            <color indexed="81"/>
            <rFont val="Tahoma"/>
            <family val="2"/>
          </rPr>
          <t>PC:
DENTRO DE SU REGIMEN ESTA EL AUXILIO DE ALIMENTRACIÓN, PERO ESTA EN ENCARGO</t>
        </r>
      </text>
    </comment>
    <comment ref="E55" authorId="1" shapeId="0" xr:uid="{9CB50881-A9F6-4F5A-82B3-78059ADAE060}">
      <text>
        <r>
          <rPr>
            <b/>
            <sz val="9"/>
            <color indexed="81"/>
            <rFont val="Tahoma"/>
            <family val="2"/>
          </rPr>
          <t xml:space="preserve">PENDIENTE </t>
        </r>
      </text>
    </comment>
    <comment ref="T73" authorId="0" shapeId="0" xr:uid="{0FC03AB6-B4CE-416F-AA5A-30D4DA14F010}">
      <text>
        <r>
          <rPr>
            <b/>
            <sz val="9"/>
            <color indexed="81"/>
            <rFont val="Tahoma"/>
            <family val="2"/>
          </rPr>
          <t>PC:
DENTRO DE SU REGIMEN ESTA EL AUXILIO DE ALIMENTRACIÓN, PERO ESTA EN ENCARGO</t>
        </r>
      </text>
    </comment>
    <comment ref="C79" authorId="2" shapeId="0" xr:uid="{B1FA5026-CAC1-485A-B9BF-0FB9ADB243B3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PRÓXIMO A POSESIONAR
</t>
        </r>
      </text>
    </comment>
    <comment ref="C80" authorId="1" shapeId="0" xr:uid="{ACE0E6B2-9BB6-4168-99AD-123AA05CCB00}">
      <text>
        <r>
          <rPr>
            <b/>
            <sz val="9"/>
            <color indexed="81"/>
            <rFont val="Tahoma"/>
            <family val="2"/>
          </rPr>
          <t>ELEGIBLE SOLICITÓ PRÓRROGA</t>
        </r>
      </text>
    </comment>
    <comment ref="C81" authorId="2" shapeId="0" xr:uid="{9ACE8062-7246-4DA6-8860-CCCB3CA5FA62}">
      <text>
        <r>
          <rPr>
            <b/>
            <sz val="9"/>
            <color indexed="81"/>
            <rFont val="Tahoma"/>
            <family val="2"/>
          </rPr>
          <t>TITULAR OLGA LUCIA GALEANO</t>
        </r>
      </text>
    </comment>
    <comment ref="C82" authorId="1" shapeId="0" xr:uid="{1BA7D1AC-608D-4B77-BA99-CAC0493AA8A8}">
      <text>
        <r>
          <rPr>
            <b/>
            <sz val="9"/>
            <color indexed="81"/>
            <rFont val="Tahoma"/>
            <family val="2"/>
          </rPr>
          <t xml:space="preserve">RENUNCIA CLAUDIA DÍAZ
</t>
        </r>
      </text>
    </comment>
    <comment ref="C83" authorId="2" shapeId="0" xr:uid="{5E35C2BB-BF4E-4561-B694-255FA94C01A7}">
      <text>
        <r>
          <rPr>
            <b/>
            <sz val="9"/>
            <color indexed="81"/>
            <rFont val="Tahoma"/>
            <family val="2"/>
          </rPr>
          <t>A ESPERA DE AUTORIZACIÓN DE LA CNSC PARA USO DE LISTA DE ELEGIBLES</t>
        </r>
      </text>
    </comment>
    <comment ref="C84" authorId="2" shapeId="0" xr:uid="{1E053D57-23CA-48E9-806A-8FA278C7D75F}">
      <text>
        <r>
          <rPr>
            <b/>
            <sz val="9"/>
            <color indexed="81"/>
            <rFont val="Tahoma"/>
            <family val="2"/>
          </rPr>
          <t>ELEGIBLE SOLICITÓ PRÓRROGA PARA POSESIÓN</t>
        </r>
      </text>
    </comment>
    <comment ref="C85" authorId="2" shapeId="0" xr:uid="{3B39E018-854B-4350-8210-F067D8AE5EC8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TITULAR DE SANDRA ROCHA</t>
        </r>
      </text>
    </comment>
  </commentList>
</comments>
</file>

<file path=xl/sharedStrings.xml><?xml version="1.0" encoding="utf-8"?>
<sst xmlns="http://schemas.openxmlformats.org/spreadsheetml/2006/main" count="608" uniqueCount="250">
  <si>
    <t>Datos del Funcionario</t>
  </si>
  <si>
    <t>Datos del cargo</t>
  </si>
  <si>
    <r>
      <rPr>
        <b/>
        <sz val="11"/>
        <rFont val="Calibri"/>
        <family val="2"/>
        <scheme val="minor"/>
      </rPr>
      <t xml:space="preserve">Naturaleza del cargo </t>
    </r>
    <r>
      <rPr>
        <b/>
        <sz val="8"/>
        <rFont val="Calibri"/>
        <family val="2"/>
        <scheme val="minor"/>
      </rPr>
      <t xml:space="preserve">
LNR(Libre nombramiento y remoción)
PF (Periodo Fijo) - CA (Carrera) PR(Provisional) - PP(Periodo de Prueba)</t>
    </r>
  </si>
  <si>
    <t>Tipo de régimen</t>
  </si>
  <si>
    <t>Devengados mensuales</t>
  </si>
  <si>
    <t>N°</t>
  </si>
  <si>
    <t>N° CÉDULA</t>
  </si>
  <si>
    <t>NOMBRE</t>
  </si>
  <si>
    <t>CARGO</t>
  </si>
  <si>
    <t xml:space="preserve">DEPENDENCIA </t>
  </si>
  <si>
    <t>CÓDIGO</t>
  </si>
  <si>
    <t>GRADO</t>
  </si>
  <si>
    <t>LNR</t>
  </si>
  <si>
    <t xml:space="preserve">PF </t>
  </si>
  <si>
    <t>CA</t>
  </si>
  <si>
    <t>PR</t>
  </si>
  <si>
    <t>PP</t>
  </si>
  <si>
    <t>Régimen Foncep</t>
  </si>
  <si>
    <t>Acuerdo N° 11  de 2018</t>
  </si>
  <si>
    <t>Asignación básica</t>
  </si>
  <si>
    <t>Gatos de Representación</t>
  </si>
  <si>
    <t>Prima Técnica</t>
  </si>
  <si>
    <t>Prima de Antiguedad</t>
  </si>
  <si>
    <t>Prima Secretarial</t>
  </si>
  <si>
    <t xml:space="preserve">Auxilio de Alimentación </t>
  </si>
  <si>
    <t>Subsidio de Transporte</t>
  </si>
  <si>
    <t>Total devengado</t>
  </si>
  <si>
    <t>Mes pago bonificación por servicios</t>
  </si>
  <si>
    <t>FECHA INGRESO ENTIDAD</t>
  </si>
  <si>
    <t>CORREO ELECTRONICO</t>
  </si>
  <si>
    <t>Fecha de nacimiento</t>
  </si>
  <si>
    <t>Edad</t>
  </si>
  <si>
    <t xml:space="preserve">Aguilar Barragan Margarita </t>
  </si>
  <si>
    <t>Profesional Especializado</t>
  </si>
  <si>
    <t>Subdirección Financiera y Administrativa</t>
  </si>
  <si>
    <t>T</t>
  </si>
  <si>
    <t>X</t>
  </si>
  <si>
    <t>Enero</t>
  </si>
  <si>
    <t>maguilar@foncep.gov.co</t>
  </si>
  <si>
    <t xml:space="preserve">Aguirre Daza Silvio Arith </t>
  </si>
  <si>
    <t>Gerencia de Bonos y Cuotas Partes</t>
  </si>
  <si>
    <t>saaguirre@foncep.gov.co</t>
  </si>
  <si>
    <t>Alvarez Lara Marleny Del Socorro</t>
  </si>
  <si>
    <t>Secretario Ejecutivo</t>
  </si>
  <si>
    <t>Subdirección de Prestaciones Económicas</t>
  </si>
  <si>
    <t>Noviembre</t>
  </si>
  <si>
    <t>msalvarez@foncep.gov.co</t>
  </si>
  <si>
    <t>Amaya Martinez Cristian Mauricio</t>
  </si>
  <si>
    <t>Jefe de Oficina  Asesora de Planeación</t>
  </si>
  <si>
    <t>Oficina Asesora de Planeación</t>
  </si>
  <si>
    <t>05</t>
  </si>
  <si>
    <t>Febrero</t>
  </si>
  <si>
    <t>cramaya@foncep.gov.co</t>
  </si>
  <si>
    <t>Apolinar Aguilar María Teresa</t>
  </si>
  <si>
    <t>Técnico Operativo</t>
  </si>
  <si>
    <t>Área de Talento Humano</t>
  </si>
  <si>
    <t>mtapolinar@foncep.gov.co</t>
  </si>
  <si>
    <t>Arboleda Gil Yud Dalby</t>
  </si>
  <si>
    <t>Área Financiera</t>
  </si>
  <si>
    <t>ydarboleda@foncep.gov.co</t>
  </si>
  <si>
    <t>Arboleda Ramírez Lina María</t>
  </si>
  <si>
    <t>Profesional Universitario</t>
  </si>
  <si>
    <t>Área Cesantias</t>
  </si>
  <si>
    <t>lmarboleda@foncep.gov.co</t>
  </si>
  <si>
    <t>Nómina de Pensionados</t>
  </si>
  <si>
    <t>Marzo</t>
  </si>
  <si>
    <t>Arias Posso Ana Luisa</t>
  </si>
  <si>
    <t>Subdirección Prestaciones-Nómina de Pensionados</t>
  </si>
  <si>
    <t>Julio</t>
  </si>
  <si>
    <t>aarias@foncep.gov.co</t>
  </si>
  <si>
    <t xml:space="preserve">Barrios Delgado Wilson </t>
  </si>
  <si>
    <t>Jefe de Oficina</t>
  </si>
  <si>
    <t>Oficina de Informática y sistemas</t>
  </si>
  <si>
    <t>006</t>
  </si>
  <si>
    <t>04</t>
  </si>
  <si>
    <t>julio</t>
  </si>
  <si>
    <t>wbarriosd@foncep.gov.co</t>
  </si>
  <si>
    <t xml:space="preserve">Bedoya Salazar Jose Fernando </t>
  </si>
  <si>
    <t>Auxiliar Administrativo</t>
  </si>
  <si>
    <t>jbedoya@foncep.gov.co</t>
  </si>
  <si>
    <t>Beltran Quiñones John Jairo</t>
  </si>
  <si>
    <t>Subdirector Técnico</t>
  </si>
  <si>
    <t>068</t>
  </si>
  <si>
    <t>07</t>
  </si>
  <si>
    <t>jjbeltran@foncep.gov.co</t>
  </si>
  <si>
    <t>Abril</t>
  </si>
  <si>
    <t>Calderon Padilla Gustavo Adolfo</t>
  </si>
  <si>
    <t>Tesorería</t>
  </si>
  <si>
    <t>Diciembre</t>
  </si>
  <si>
    <t>gcalderon@foncep.gov.co</t>
  </si>
  <si>
    <t>Camargo Lopez Ivette Liliana</t>
  </si>
  <si>
    <t>ilcamargo@foncep.gov.co</t>
  </si>
  <si>
    <t>Carreño Bueno Maria del Pilar</t>
  </si>
  <si>
    <t>motalora@foncep.gov.co</t>
  </si>
  <si>
    <t>Casanova Roa Victor Manuel</t>
  </si>
  <si>
    <t>vmcasanova@foncep.gov.co</t>
  </si>
  <si>
    <t xml:space="preserve">Castro López  Carmenza </t>
  </si>
  <si>
    <t>cclopez@foncep.gov.co</t>
  </si>
  <si>
    <t xml:space="preserve">Chico Diaz Carmenza </t>
  </si>
  <si>
    <t>Agosto</t>
  </si>
  <si>
    <t>03/087/1998</t>
  </si>
  <si>
    <t>cchico@foncep.gov.co</t>
  </si>
  <si>
    <t xml:space="preserve">Cruz Quintero Henry </t>
  </si>
  <si>
    <t>E</t>
  </si>
  <si>
    <t>Junio</t>
  </si>
  <si>
    <t>hcquintero@foncep.gov.co</t>
  </si>
  <si>
    <t>Dominguez Barreto Gloria Patricia</t>
  </si>
  <si>
    <t>gdominguez@foncep.gov.co</t>
  </si>
  <si>
    <t>Escobar Gómez Yuly Alexandra</t>
  </si>
  <si>
    <t>yaescobar@foncep.gov.co</t>
  </si>
  <si>
    <t>Fierro Sequera Carlos Enrique</t>
  </si>
  <si>
    <t>Oficina Asesora Jurídica</t>
  </si>
  <si>
    <t>cefierro@foncep.gov.co</t>
  </si>
  <si>
    <t>Franco Lancheros Eccehomo</t>
  </si>
  <si>
    <t>Subdirección Financiera y Administrativa - Área Administrativa</t>
  </si>
  <si>
    <t>Septiembre</t>
  </si>
  <si>
    <t>efranco@foncep.gov.co</t>
  </si>
  <si>
    <t>Galeano  Olga Lucia</t>
  </si>
  <si>
    <t>Área Administrativa</t>
  </si>
  <si>
    <t>Octubre</t>
  </si>
  <si>
    <t>N/A</t>
  </si>
  <si>
    <t>ogaleano@foncep.gov.co</t>
  </si>
  <si>
    <t>Garcia Sanchez Freddy Alexander</t>
  </si>
  <si>
    <t>Área de Contabilidad</t>
  </si>
  <si>
    <t>fagarcia@foncep.gov.co</t>
  </si>
  <si>
    <t>Garnica Alvarez John Fredy</t>
  </si>
  <si>
    <t>jfgarnica@foncep.gov.co</t>
  </si>
  <si>
    <t>Gómez Pinzon Martha Patricia</t>
  </si>
  <si>
    <t>mgomez@foncep.gov.co</t>
  </si>
  <si>
    <t>González Castañeda Hollman Rodolfo</t>
  </si>
  <si>
    <t>hrgonzalez@foncep.gov.co</t>
  </si>
  <si>
    <t>Gonzalez Jimenez Jhonny Alberto</t>
  </si>
  <si>
    <t>Área de Tesoreria</t>
  </si>
  <si>
    <t>jajimenez@foncep.gov.co</t>
  </si>
  <si>
    <t>Gordillo Aguilera Diana Paola</t>
  </si>
  <si>
    <t>Asesor</t>
  </si>
  <si>
    <t>Área de Cartera y Jurisdicción Coactiva</t>
  </si>
  <si>
    <t>dpgordillo@foncep.gov.co</t>
  </si>
  <si>
    <t>Grimaldos Prada Yorleny</t>
  </si>
  <si>
    <t>-</t>
  </si>
  <si>
    <t>ygrimaldosp@foncep.gov.co</t>
  </si>
  <si>
    <t>Gutierrez Castañeda Giovana</t>
  </si>
  <si>
    <t>Gerente</t>
  </si>
  <si>
    <t>Gerencia de Pensiones</t>
  </si>
  <si>
    <t>039</t>
  </si>
  <si>
    <t>ggutierrezc@foncep.gov.co</t>
  </si>
  <si>
    <t xml:space="preserve">Guzman Cruz Aida </t>
  </si>
  <si>
    <t>aguzman@foncep.gov.co</t>
  </si>
  <si>
    <t>Jaimes Sanchez Victor Manuel</t>
  </si>
  <si>
    <t>T*</t>
  </si>
  <si>
    <t>vjaimes@foncep.gov.co</t>
  </si>
  <si>
    <t xml:space="preserve">Linares Garzón Heliana Shirley </t>
  </si>
  <si>
    <t>hslinares@foncep.gov.co</t>
  </si>
  <si>
    <t xml:space="preserve">Malaver Gallego Angelica </t>
  </si>
  <si>
    <t>Subdirector Financiero</t>
  </si>
  <si>
    <t>amalaver@foncep.gov.co</t>
  </si>
  <si>
    <t xml:space="preserve">Maldonado Rodriguez Hortensia </t>
  </si>
  <si>
    <t>hmaldonador@foncep.gov.co</t>
  </si>
  <si>
    <t>Moreno Hernandez María Adelaida</t>
  </si>
  <si>
    <t>26</t>
  </si>
  <si>
    <t>mamoreno@foncep.gov.co</t>
  </si>
  <si>
    <t>Moreno Suarez Ligia Selene</t>
  </si>
  <si>
    <t>lmoreno@foncep.gov.co</t>
  </si>
  <si>
    <t>Muñoz Bernal Yamile Astrid</t>
  </si>
  <si>
    <t>ambernal@foncep.gov.co</t>
  </si>
  <si>
    <t>Naranjo Avila Blanca Esperanza</t>
  </si>
  <si>
    <t>benaranjo@foncep.gov.co</t>
  </si>
  <si>
    <t>Nuñez Rodriguez Melba Cecilia</t>
  </si>
  <si>
    <t>Mayo</t>
  </si>
  <si>
    <t>mnunez@foncep.gov.co</t>
  </si>
  <si>
    <t>Otalora Cantor Maria del Pilar</t>
  </si>
  <si>
    <t>Pardo Suarez Ana Dilfa</t>
  </si>
  <si>
    <t>apardo@foncep.gov.co</t>
  </si>
  <si>
    <t>Parra Gil Gladys</t>
  </si>
  <si>
    <t>Oficina de Control Interno</t>
  </si>
  <si>
    <t>gparrag@foncep.gov.co</t>
  </si>
  <si>
    <t>Área de Cesantías</t>
  </si>
  <si>
    <t xml:space="preserve">Pulido Bohorquez Ximena </t>
  </si>
  <si>
    <t>09</t>
  </si>
  <si>
    <t>xpbohorquez@foncep.gov.co</t>
  </si>
  <si>
    <t>Quintero Buitrago Yenny Patricia</t>
  </si>
  <si>
    <t>ypquintero@foncep.gov.co</t>
  </si>
  <si>
    <t>Ramírez Rubiano Oscar Leonardo</t>
  </si>
  <si>
    <t>Conductor</t>
  </si>
  <si>
    <t>olramirez@foncep.gov.co</t>
  </si>
  <si>
    <t>Rivera Garces Hugo Armando</t>
  </si>
  <si>
    <t>hrivera@foncep.gov.co</t>
  </si>
  <si>
    <t>Rocha Gómez Sandra Milena</t>
  </si>
  <si>
    <t>smrocha@foncep.gov.co</t>
  </si>
  <si>
    <t xml:space="preserve">Rodriguez Gutierrez Jennifer </t>
  </si>
  <si>
    <t>jrodriguez@foncep.gov.co</t>
  </si>
  <si>
    <t>Rodriguez Mendoza Luz Inés</t>
  </si>
  <si>
    <t>lirodriguez@foncep.gov.co</t>
  </si>
  <si>
    <t xml:space="preserve">Rodriguez Rojas Rodriguez Dario </t>
  </si>
  <si>
    <t>Dirección General</t>
  </si>
  <si>
    <t>drrojas@foncep.gov.co</t>
  </si>
  <si>
    <t>Rodriguez Suarez Elmer Joaquin</t>
  </si>
  <si>
    <t>ejrodriguez@foncep.gov.co</t>
  </si>
  <si>
    <t>Rodriguez Torres Lina Viviana</t>
  </si>
  <si>
    <t xml:space="preserve"> </t>
  </si>
  <si>
    <t>lvrodriguez@foncep.gov.co</t>
  </si>
  <si>
    <t>Saenz Sandoval Juan Carlos</t>
  </si>
  <si>
    <t>jcsaenz@foncep.gov.co</t>
  </si>
  <si>
    <t>Sanabria Abdalá Diana Marcela</t>
  </si>
  <si>
    <t>dmsanabria@foncep.gov.co</t>
  </si>
  <si>
    <t xml:space="preserve">Sanchez Vergara Rogelio </t>
  </si>
  <si>
    <t>rsanchez@foncep.gov.co</t>
  </si>
  <si>
    <t xml:space="preserve">Silva Obando Myriam </t>
  </si>
  <si>
    <t>msilva@foncep.gov.co</t>
  </si>
  <si>
    <t>Soler Alvarez Ana Cecilia</t>
  </si>
  <si>
    <t>asoler@foncep.gov.co</t>
  </si>
  <si>
    <t>Suarez Herrera Lida Marcela</t>
  </si>
  <si>
    <t>lsuarez@foncep.gov.co</t>
  </si>
  <si>
    <t xml:space="preserve">Suesca Ortiz Sandra Patricia </t>
  </si>
  <si>
    <t>spsuesca@foncep.gov.co</t>
  </si>
  <si>
    <t>Triana Bernal  Iván</t>
  </si>
  <si>
    <t>itbernal@foncep.gov.co</t>
  </si>
  <si>
    <t xml:space="preserve">Triana Posada  Esmeralda </t>
  </si>
  <si>
    <t>etriana@foncep.gov.co</t>
  </si>
  <si>
    <t>Usaquen Roberto Richard Fernando</t>
  </si>
  <si>
    <t>Oficina de Informática y Sistemas</t>
  </si>
  <si>
    <t>rfusaquen@foncep.gov.co</t>
  </si>
  <si>
    <t>Valbuena Sanchez Helia Elizabeth</t>
  </si>
  <si>
    <t>hvalbuena@foncep.gov.co</t>
  </si>
  <si>
    <t>Vásquez Jabonero Oscar Mauricio</t>
  </si>
  <si>
    <t>omvasquez@foncep.gov.co</t>
  </si>
  <si>
    <t xml:space="preserve">Vega Rodriguez  Magnolia </t>
  </si>
  <si>
    <t>mvrodriguez@foncep.gov.co</t>
  </si>
  <si>
    <t>Velasquez Granados Sandra Milena</t>
  </si>
  <si>
    <t>svelasquez@foncep.gov.co</t>
  </si>
  <si>
    <t>Vergara Acosta Carlos Humberto</t>
  </si>
  <si>
    <t>cvergara@foncep.gov.co</t>
  </si>
  <si>
    <t>Villa Restrepo Martha Lucía</t>
  </si>
  <si>
    <t>Director de Entidad descentralizada</t>
  </si>
  <si>
    <t>050</t>
  </si>
  <si>
    <t>mlvilla@foncep.gov.co</t>
  </si>
  <si>
    <t xml:space="preserve">Yomayusa Cartagena  Alexandra </t>
  </si>
  <si>
    <t>aycartagena@foncep.gov.co</t>
  </si>
  <si>
    <t xml:space="preserve">Zuluaga Pérez Lina Del Carmen </t>
  </si>
  <si>
    <t>lczuluaga@foncep.gov.co</t>
  </si>
  <si>
    <t>Vacancia Definitiva</t>
  </si>
  <si>
    <t>Vacancia temporal</t>
  </si>
  <si>
    <t>314</t>
  </si>
  <si>
    <t>Jimenez Santa Yeison Fernando</t>
  </si>
  <si>
    <t>Administrativa</t>
  </si>
  <si>
    <t>FUNCIONARIOS DEL FONCEP AGOSTO 31 DE 2022</t>
  </si>
  <si>
    <t>Subdirector Juridico</t>
  </si>
  <si>
    <t>Vacante Definitiva</t>
  </si>
  <si>
    <t>Oficina de Control Discplinario Interno</t>
  </si>
  <si>
    <t>Vacancia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</si>
</sst>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165" fontId="6" fillId="2" borderId="1" xfId="1" applyNumberFormat="1" applyFont="1" applyFill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/>
    <xf numFmtId="165" fontId="8" fillId="3" borderId="5" xfId="1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2" fillId="4" borderId="7" xfId="1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4" borderId="9" xfId="1" applyNumberFormat="1" applyFont="1" applyFill="1" applyBorder="1" applyAlignment="1">
      <alignment horizontal="center" vertical="center" wrapText="1"/>
    </xf>
    <xf numFmtId="165" fontId="2" fillId="4" borderId="8" xfId="1" applyNumberFormat="1" applyFont="1" applyFill="1" applyBorder="1" applyAlignment="1">
      <alignment horizontal="center" vertical="center" wrapText="1"/>
    </xf>
    <xf numFmtId="165" fontId="2" fillId="4" borderId="1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11" fillId="0" borderId="11" xfId="1" applyNumberFormat="1" applyFont="1" applyFill="1" applyBorder="1" applyAlignment="1">
      <alignment vertical="center"/>
    </xf>
    <xf numFmtId="165" fontId="11" fillId="0" borderId="7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horizontal="center" vertical="center"/>
    </xf>
    <xf numFmtId="14" fontId="5" fillId="0" borderId="1" xfId="2" applyNumberForma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 wrapText="1"/>
    </xf>
    <xf numFmtId="165" fontId="11" fillId="0" borderId="13" xfId="1" applyNumberFormat="1" applyFont="1" applyFill="1" applyBorder="1" applyAlignment="1">
      <alignment vertical="center"/>
    </xf>
    <xf numFmtId="165" fontId="11" fillId="0" borderId="15" xfId="1" applyNumberFormat="1" applyFont="1" applyFill="1" applyBorder="1" applyAlignment="1">
      <alignment vertical="center"/>
    </xf>
    <xf numFmtId="165" fontId="11" fillId="0" borderId="12" xfId="1" applyNumberFormat="1" applyFont="1" applyFill="1" applyBorder="1" applyAlignment="1">
      <alignment vertical="center"/>
    </xf>
    <xf numFmtId="165" fontId="11" fillId="0" borderId="14" xfId="1" applyNumberFormat="1" applyFont="1" applyFill="1" applyBorder="1" applyAlignment="1">
      <alignment vertical="center"/>
    </xf>
    <xf numFmtId="165" fontId="11" fillId="0" borderId="17" xfId="1" applyNumberFormat="1" applyFont="1" applyFill="1" applyBorder="1" applyAlignment="1">
      <alignment vertical="center"/>
    </xf>
    <xf numFmtId="165" fontId="11" fillId="0" borderId="17" xfId="1" applyNumberFormat="1" applyFont="1" applyFill="1" applyBorder="1" applyAlignment="1">
      <alignment horizontal="center" vertical="center"/>
    </xf>
    <xf numFmtId="165" fontId="11" fillId="0" borderId="19" xfId="1" applyNumberFormat="1" applyFont="1" applyFill="1" applyBorder="1" applyAlignment="1">
      <alignment vertical="center"/>
    </xf>
    <xf numFmtId="165" fontId="11" fillId="0" borderId="19" xfId="1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 wrapText="1"/>
    </xf>
    <xf numFmtId="165" fontId="6" fillId="2" borderId="0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165" fontId="11" fillId="0" borderId="1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14" fontId="11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/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14" fontId="11" fillId="0" borderId="1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lcamargo@foncep.gov.co" TargetMode="External"/><Relationship Id="rId18" Type="http://schemas.openxmlformats.org/officeDocument/2006/relationships/hyperlink" Target="mailto:hcquintero@foncep.gov.co" TargetMode="External"/><Relationship Id="rId26" Type="http://schemas.openxmlformats.org/officeDocument/2006/relationships/hyperlink" Target="mailto:mgomez@foncep.gov.co" TargetMode="External"/><Relationship Id="rId39" Type="http://schemas.openxmlformats.org/officeDocument/2006/relationships/hyperlink" Target="mailto:ambernal@foncep.gov.co" TargetMode="External"/><Relationship Id="rId21" Type="http://schemas.openxmlformats.org/officeDocument/2006/relationships/hyperlink" Target="mailto:cefierro@foncep.gov.co" TargetMode="External"/><Relationship Id="rId34" Type="http://schemas.openxmlformats.org/officeDocument/2006/relationships/hyperlink" Target="mailto:hslinares@foncep.gov.co" TargetMode="External"/><Relationship Id="rId42" Type="http://schemas.openxmlformats.org/officeDocument/2006/relationships/hyperlink" Target="mailto:motalora@foncep.gov.co" TargetMode="External"/><Relationship Id="rId47" Type="http://schemas.openxmlformats.org/officeDocument/2006/relationships/hyperlink" Target="mailto:olramirez@foncep.gov.co" TargetMode="External"/><Relationship Id="rId50" Type="http://schemas.openxmlformats.org/officeDocument/2006/relationships/hyperlink" Target="mailto:lirodriguez@foncep.gov.co" TargetMode="External"/><Relationship Id="rId55" Type="http://schemas.openxmlformats.org/officeDocument/2006/relationships/hyperlink" Target="mailto:dmsanabria@foncep.gov.co" TargetMode="External"/><Relationship Id="rId63" Type="http://schemas.openxmlformats.org/officeDocument/2006/relationships/hyperlink" Target="mailto:rfusaquen@foncep.gov.co" TargetMode="External"/><Relationship Id="rId68" Type="http://schemas.openxmlformats.org/officeDocument/2006/relationships/hyperlink" Target="mailto:cvergara@foncep.gov.co" TargetMode="External"/><Relationship Id="rId7" Type="http://schemas.openxmlformats.org/officeDocument/2006/relationships/hyperlink" Target="mailto:lmarboleda@foncep.gov.co" TargetMode="External"/><Relationship Id="rId71" Type="http://schemas.openxmlformats.org/officeDocument/2006/relationships/hyperlink" Target="mailto:lczuluaga@foncep.gov.co" TargetMode="External"/><Relationship Id="rId2" Type="http://schemas.openxmlformats.org/officeDocument/2006/relationships/hyperlink" Target="mailto:saaguirre@foncep.gov.co" TargetMode="External"/><Relationship Id="rId16" Type="http://schemas.openxmlformats.org/officeDocument/2006/relationships/hyperlink" Target="mailto:cclopez@foncep.gov.co" TargetMode="External"/><Relationship Id="rId29" Type="http://schemas.openxmlformats.org/officeDocument/2006/relationships/hyperlink" Target="mailto:dpgordillo@foncep.gov.co" TargetMode="External"/><Relationship Id="rId11" Type="http://schemas.openxmlformats.org/officeDocument/2006/relationships/hyperlink" Target="mailto:jjbeltran@foncep.gov.co" TargetMode="External"/><Relationship Id="rId24" Type="http://schemas.openxmlformats.org/officeDocument/2006/relationships/hyperlink" Target="mailto:fagarcia@foncep.gov.co" TargetMode="External"/><Relationship Id="rId32" Type="http://schemas.openxmlformats.org/officeDocument/2006/relationships/hyperlink" Target="mailto:aguzman@foncep.gov.co" TargetMode="External"/><Relationship Id="rId37" Type="http://schemas.openxmlformats.org/officeDocument/2006/relationships/hyperlink" Target="mailto:mamoreno@foncep.gov.co" TargetMode="External"/><Relationship Id="rId40" Type="http://schemas.openxmlformats.org/officeDocument/2006/relationships/hyperlink" Target="mailto:benaranjo@foncep.gov.co" TargetMode="External"/><Relationship Id="rId45" Type="http://schemas.openxmlformats.org/officeDocument/2006/relationships/hyperlink" Target="mailto:xpbohorquez@foncep.gov.co" TargetMode="External"/><Relationship Id="rId53" Type="http://schemas.openxmlformats.org/officeDocument/2006/relationships/hyperlink" Target="mailto:lvrodriguez@foncep.gov.co" TargetMode="External"/><Relationship Id="rId58" Type="http://schemas.openxmlformats.org/officeDocument/2006/relationships/hyperlink" Target="mailto:asoler@foncep.gov.co" TargetMode="External"/><Relationship Id="rId66" Type="http://schemas.openxmlformats.org/officeDocument/2006/relationships/hyperlink" Target="mailto:mvrodriguez@foncep.gov.co" TargetMode="External"/><Relationship Id="rId74" Type="http://schemas.openxmlformats.org/officeDocument/2006/relationships/vmlDrawing" Target="../drawings/vmlDrawing1.vml"/><Relationship Id="rId5" Type="http://schemas.openxmlformats.org/officeDocument/2006/relationships/hyperlink" Target="mailto:mtapolinar@foncep.gov.co" TargetMode="External"/><Relationship Id="rId15" Type="http://schemas.openxmlformats.org/officeDocument/2006/relationships/hyperlink" Target="mailto:vmcasanova@foncep.gov.co" TargetMode="External"/><Relationship Id="rId23" Type="http://schemas.openxmlformats.org/officeDocument/2006/relationships/hyperlink" Target="mailto:ogaleano@foncep.gov.co" TargetMode="External"/><Relationship Id="rId28" Type="http://schemas.openxmlformats.org/officeDocument/2006/relationships/hyperlink" Target="mailto:jajimenez@foncep.gov.co" TargetMode="External"/><Relationship Id="rId36" Type="http://schemas.openxmlformats.org/officeDocument/2006/relationships/hyperlink" Target="mailto:hmaldonador@foncep.gov.co" TargetMode="External"/><Relationship Id="rId49" Type="http://schemas.openxmlformats.org/officeDocument/2006/relationships/hyperlink" Target="mailto:jrodriguez@foncep.gov.co" TargetMode="External"/><Relationship Id="rId57" Type="http://schemas.openxmlformats.org/officeDocument/2006/relationships/hyperlink" Target="mailto:msilva@foncep.gov.co" TargetMode="External"/><Relationship Id="rId61" Type="http://schemas.openxmlformats.org/officeDocument/2006/relationships/hyperlink" Target="mailto:itbernal@foncep.gov.co" TargetMode="External"/><Relationship Id="rId10" Type="http://schemas.openxmlformats.org/officeDocument/2006/relationships/hyperlink" Target="mailto:jbedoya@foncep.gov.co" TargetMode="External"/><Relationship Id="rId19" Type="http://schemas.openxmlformats.org/officeDocument/2006/relationships/hyperlink" Target="mailto:gdominguez@foncep.gov.co" TargetMode="External"/><Relationship Id="rId31" Type="http://schemas.openxmlformats.org/officeDocument/2006/relationships/hyperlink" Target="mailto:ggutierrezc@foncep.gov.co" TargetMode="External"/><Relationship Id="rId44" Type="http://schemas.openxmlformats.org/officeDocument/2006/relationships/hyperlink" Target="mailto:gparrag@foncep.gov.co" TargetMode="External"/><Relationship Id="rId52" Type="http://schemas.openxmlformats.org/officeDocument/2006/relationships/hyperlink" Target="mailto:ejrodriguez@foncep.gov.co" TargetMode="External"/><Relationship Id="rId60" Type="http://schemas.openxmlformats.org/officeDocument/2006/relationships/hyperlink" Target="mailto:spsuesca@foncep.gov.co" TargetMode="External"/><Relationship Id="rId65" Type="http://schemas.openxmlformats.org/officeDocument/2006/relationships/hyperlink" Target="mailto:omvasquez@foncep.gov.co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cramaya@foncep.gov.co" TargetMode="External"/><Relationship Id="rId9" Type="http://schemas.openxmlformats.org/officeDocument/2006/relationships/hyperlink" Target="mailto:wbarriosd@foncep.gov.co" TargetMode="External"/><Relationship Id="rId14" Type="http://schemas.openxmlformats.org/officeDocument/2006/relationships/hyperlink" Target="mailto:motalora@foncep.gov.co" TargetMode="External"/><Relationship Id="rId22" Type="http://schemas.openxmlformats.org/officeDocument/2006/relationships/hyperlink" Target="mailto:efranco@foncep.gov.co" TargetMode="External"/><Relationship Id="rId27" Type="http://schemas.openxmlformats.org/officeDocument/2006/relationships/hyperlink" Target="mailto:hrgonzalez@foncep.gov.co" TargetMode="External"/><Relationship Id="rId30" Type="http://schemas.openxmlformats.org/officeDocument/2006/relationships/hyperlink" Target="mailto:ygrimaldosp@foncep.gov.co" TargetMode="External"/><Relationship Id="rId35" Type="http://schemas.openxmlformats.org/officeDocument/2006/relationships/hyperlink" Target="mailto:amalaver@foncep.gov.co" TargetMode="External"/><Relationship Id="rId43" Type="http://schemas.openxmlformats.org/officeDocument/2006/relationships/hyperlink" Target="mailto:apardo@foncep.gov.co" TargetMode="External"/><Relationship Id="rId48" Type="http://schemas.openxmlformats.org/officeDocument/2006/relationships/hyperlink" Target="mailto:hrivera@foncep.gov.co" TargetMode="External"/><Relationship Id="rId56" Type="http://schemas.openxmlformats.org/officeDocument/2006/relationships/hyperlink" Target="mailto:rsanchez@foncep.gov.co" TargetMode="External"/><Relationship Id="rId64" Type="http://schemas.openxmlformats.org/officeDocument/2006/relationships/hyperlink" Target="mailto:hvalbuena@foncep.gov.co" TargetMode="External"/><Relationship Id="rId69" Type="http://schemas.openxmlformats.org/officeDocument/2006/relationships/hyperlink" Target="mailto:mlvilla@foncep.gov.co" TargetMode="External"/><Relationship Id="rId8" Type="http://schemas.openxmlformats.org/officeDocument/2006/relationships/hyperlink" Target="mailto:aarias@foncep.gov.co" TargetMode="External"/><Relationship Id="rId51" Type="http://schemas.openxmlformats.org/officeDocument/2006/relationships/hyperlink" Target="mailto:drrojas@foncep.gov.co" TargetMode="External"/><Relationship Id="rId72" Type="http://schemas.openxmlformats.org/officeDocument/2006/relationships/hyperlink" Target="mailto:smrocha@foncep.gov.co" TargetMode="External"/><Relationship Id="rId3" Type="http://schemas.openxmlformats.org/officeDocument/2006/relationships/hyperlink" Target="mailto:msalvarez@foncep.gov.co" TargetMode="External"/><Relationship Id="rId12" Type="http://schemas.openxmlformats.org/officeDocument/2006/relationships/hyperlink" Target="mailto:gcalderon@foncep.gov.co" TargetMode="External"/><Relationship Id="rId17" Type="http://schemas.openxmlformats.org/officeDocument/2006/relationships/hyperlink" Target="mailto:cchico@foncep.gov.co" TargetMode="External"/><Relationship Id="rId25" Type="http://schemas.openxmlformats.org/officeDocument/2006/relationships/hyperlink" Target="mailto:jfgarnica@foncep.gov.co" TargetMode="External"/><Relationship Id="rId33" Type="http://schemas.openxmlformats.org/officeDocument/2006/relationships/hyperlink" Target="mailto:vjaimes@foncep.gov.co" TargetMode="External"/><Relationship Id="rId38" Type="http://schemas.openxmlformats.org/officeDocument/2006/relationships/hyperlink" Target="mailto:lmoreno@foncep.gov.co" TargetMode="External"/><Relationship Id="rId46" Type="http://schemas.openxmlformats.org/officeDocument/2006/relationships/hyperlink" Target="mailto:ypquintero@foncep.gov.co" TargetMode="External"/><Relationship Id="rId59" Type="http://schemas.openxmlformats.org/officeDocument/2006/relationships/hyperlink" Target="mailto:lsuarez@foncep.gov.co" TargetMode="External"/><Relationship Id="rId67" Type="http://schemas.openxmlformats.org/officeDocument/2006/relationships/hyperlink" Target="mailto:svelasquez@foncep.gov.co" TargetMode="External"/><Relationship Id="rId20" Type="http://schemas.openxmlformats.org/officeDocument/2006/relationships/hyperlink" Target="mailto:yaescobar@foncep.gov.co" TargetMode="External"/><Relationship Id="rId41" Type="http://schemas.openxmlformats.org/officeDocument/2006/relationships/hyperlink" Target="mailto:mnunez@foncep.gov.co" TargetMode="External"/><Relationship Id="rId54" Type="http://schemas.openxmlformats.org/officeDocument/2006/relationships/hyperlink" Target="mailto:jcsaenz@foncep.gov.co" TargetMode="External"/><Relationship Id="rId62" Type="http://schemas.openxmlformats.org/officeDocument/2006/relationships/hyperlink" Target="mailto:etriana@foncep.gov.co" TargetMode="External"/><Relationship Id="rId70" Type="http://schemas.openxmlformats.org/officeDocument/2006/relationships/hyperlink" Target="mailto:aycartagena@foncep.gov.co" TargetMode="External"/><Relationship Id="rId75" Type="http://schemas.openxmlformats.org/officeDocument/2006/relationships/comments" Target="../comments1.xml"/><Relationship Id="rId1" Type="http://schemas.openxmlformats.org/officeDocument/2006/relationships/hyperlink" Target="mailto:maguilar@foncep.gov.co" TargetMode="External"/><Relationship Id="rId6" Type="http://schemas.openxmlformats.org/officeDocument/2006/relationships/hyperlink" Target="mailto:ydarboleda@fonc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8F96-195E-4693-843A-17419E05BE93}">
  <sheetPr>
    <tabColor rgb="FF7030A0"/>
  </sheetPr>
  <dimension ref="A2:AB90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82" sqref="C82"/>
    </sheetView>
  </sheetViews>
  <sheetFormatPr baseColWidth="10" defaultRowHeight="15" x14ac:dyDescent="0.25"/>
  <cols>
    <col min="1" max="1" width="5" style="40" customWidth="1"/>
    <col min="2" max="2" width="14.85546875" style="41" bestFit="1" customWidth="1"/>
    <col min="3" max="3" width="19.140625" style="42" bestFit="1" customWidth="1"/>
    <col min="4" max="4" width="19.5703125" style="42" customWidth="1"/>
    <col min="5" max="5" width="22" style="42" customWidth="1"/>
    <col min="6" max="7" width="11.42578125" style="43"/>
    <col min="8" max="12" width="5.85546875" style="43" customWidth="1"/>
    <col min="13" max="13" width="8.7109375" style="43" customWidth="1"/>
    <col min="14" max="14" width="11.42578125" style="43"/>
    <col min="15" max="15" width="13.140625" style="41" customWidth="1"/>
    <col min="16" max="16" width="15.7109375" style="41" customWidth="1"/>
    <col min="17" max="17" width="12.42578125" style="41" customWidth="1"/>
    <col min="18" max="19" width="13" style="41" customWidth="1"/>
    <col min="20" max="20" width="14.85546875" style="41" customWidth="1"/>
    <col min="21" max="21" width="12.5703125" style="41" customWidth="1"/>
    <col min="22" max="23" width="12.5703125" style="41" hidden="1" customWidth="1"/>
    <col min="24" max="24" width="20.42578125" style="44" customWidth="1"/>
    <col min="25" max="25" width="28.85546875" style="44" customWidth="1"/>
    <col min="26" max="26" width="22.140625" style="45" hidden="1" customWidth="1"/>
    <col min="27" max="27" width="16.42578125" hidden="1" customWidth="1"/>
    <col min="28" max="28" width="17" bestFit="1" customWidth="1"/>
  </cols>
  <sheetData>
    <row r="2" spans="1:28" s="3" customFormat="1" ht="19.5" customHeight="1" thickBot="1" x14ac:dyDescent="0.45">
      <c r="A2" s="47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"/>
      <c r="Z2" s="2"/>
      <c r="AA2" s="2"/>
      <c r="AB2" s="2"/>
    </row>
    <row r="3" spans="1:28" s="9" customFormat="1" ht="50.25" customHeight="1" x14ac:dyDescent="0.25">
      <c r="A3" s="48" t="s">
        <v>0</v>
      </c>
      <c r="B3" s="48"/>
      <c r="C3" s="49"/>
      <c r="D3" s="50" t="s">
        <v>1</v>
      </c>
      <c r="E3" s="51"/>
      <c r="F3" s="51"/>
      <c r="G3" s="52"/>
      <c r="H3" s="53" t="s">
        <v>2</v>
      </c>
      <c r="I3" s="54"/>
      <c r="J3" s="54"/>
      <c r="K3" s="54"/>
      <c r="L3" s="55"/>
      <c r="M3" s="50" t="s">
        <v>3</v>
      </c>
      <c r="N3" s="52"/>
      <c r="O3" s="56" t="s">
        <v>4</v>
      </c>
      <c r="P3" s="57"/>
      <c r="Q3" s="57"/>
      <c r="R3" s="57"/>
      <c r="S3" s="57"/>
      <c r="T3" s="57"/>
      <c r="U3" s="58"/>
      <c r="V3" s="4"/>
      <c r="W3" s="4"/>
      <c r="X3" s="5"/>
      <c r="Y3" s="6"/>
      <c r="Z3" s="7"/>
      <c r="AA3" s="7"/>
      <c r="AB3" s="8"/>
    </row>
    <row r="4" spans="1:28" s="19" customFormat="1" ht="40.5" customHeight="1" x14ac:dyDescent="0.25">
      <c r="A4" s="10" t="s">
        <v>5</v>
      </c>
      <c r="B4" s="10" t="s">
        <v>6</v>
      </c>
      <c r="C4" s="11" t="s">
        <v>7</v>
      </c>
      <c r="D4" s="12" t="s">
        <v>8</v>
      </c>
      <c r="E4" s="13" t="s">
        <v>9</v>
      </c>
      <c r="F4" s="13" t="s">
        <v>10</v>
      </c>
      <c r="G4" s="14" t="s">
        <v>11</v>
      </c>
      <c r="H4" s="12" t="s">
        <v>12</v>
      </c>
      <c r="I4" s="13" t="s">
        <v>13</v>
      </c>
      <c r="J4" s="13" t="s">
        <v>14</v>
      </c>
      <c r="K4" s="13" t="s">
        <v>15</v>
      </c>
      <c r="L4" s="11" t="s">
        <v>16</v>
      </c>
      <c r="M4" s="12" t="s">
        <v>17</v>
      </c>
      <c r="N4" s="14" t="s">
        <v>18</v>
      </c>
      <c r="O4" s="10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6" t="s">
        <v>25</v>
      </c>
      <c r="V4" s="17" t="s">
        <v>26</v>
      </c>
      <c r="W4" s="17" t="s">
        <v>27</v>
      </c>
      <c r="X4" s="18" t="s">
        <v>28</v>
      </c>
      <c r="Y4" s="15" t="s">
        <v>29</v>
      </c>
      <c r="Z4" s="19" t="s">
        <v>30</v>
      </c>
      <c r="AA4" s="19" t="s">
        <v>31</v>
      </c>
    </row>
    <row r="5" spans="1:28" s="71" customFormat="1" ht="45" x14ac:dyDescent="0.25">
      <c r="A5" s="61">
        <v>1</v>
      </c>
      <c r="B5" s="20">
        <v>23495638</v>
      </c>
      <c r="C5" s="62" t="s">
        <v>32</v>
      </c>
      <c r="D5" s="63" t="s">
        <v>33</v>
      </c>
      <c r="E5" s="64" t="s">
        <v>34</v>
      </c>
      <c r="F5" s="61">
        <v>222</v>
      </c>
      <c r="G5" s="65">
        <v>30</v>
      </c>
      <c r="H5" s="66"/>
      <c r="I5" s="61"/>
      <c r="J5" s="61" t="s">
        <v>35</v>
      </c>
      <c r="K5" s="61"/>
      <c r="L5" s="67"/>
      <c r="M5" s="66" t="s">
        <v>36</v>
      </c>
      <c r="N5" s="65"/>
      <c r="O5" s="21">
        <v>5791497</v>
      </c>
      <c r="P5" s="22">
        <v>0</v>
      </c>
      <c r="Q5" s="22">
        <f>O5*40%</f>
        <v>2316598.8000000003</v>
      </c>
      <c r="R5" s="22">
        <f>O5*5%</f>
        <v>289574.85000000003</v>
      </c>
      <c r="S5" s="22">
        <v>0</v>
      </c>
      <c r="T5" s="22">
        <v>0</v>
      </c>
      <c r="U5" s="22">
        <v>0</v>
      </c>
      <c r="V5" s="23">
        <f>SUM(O5:U5)</f>
        <v>8397670.6500000004</v>
      </c>
      <c r="W5" s="24" t="s">
        <v>37</v>
      </c>
      <c r="X5" s="68">
        <v>40178</v>
      </c>
      <c r="Y5" s="25" t="s">
        <v>38</v>
      </c>
      <c r="Z5" s="69">
        <v>24956</v>
      </c>
      <c r="AA5" s="70">
        <f t="shared" ref="AA5:AA59" ca="1" si="0">(TODAY()-Z5)/365</f>
        <v>54.402739726027399</v>
      </c>
    </row>
    <row r="6" spans="1:28" s="72" customFormat="1" ht="30" x14ac:dyDescent="0.25">
      <c r="A6" s="61">
        <v>2</v>
      </c>
      <c r="B6" s="20">
        <v>79536419</v>
      </c>
      <c r="C6" s="62" t="s">
        <v>39</v>
      </c>
      <c r="D6" s="63" t="s">
        <v>33</v>
      </c>
      <c r="E6" s="64" t="s">
        <v>40</v>
      </c>
      <c r="F6" s="61">
        <v>222</v>
      </c>
      <c r="G6" s="65">
        <v>24</v>
      </c>
      <c r="H6" s="66"/>
      <c r="I6" s="61"/>
      <c r="J6" s="61" t="s">
        <v>35</v>
      </c>
      <c r="K6" s="61"/>
      <c r="L6" s="67"/>
      <c r="M6" s="66"/>
      <c r="N6" s="65" t="s">
        <v>36</v>
      </c>
      <c r="O6" s="21">
        <v>6540407</v>
      </c>
      <c r="P6" s="22">
        <v>0</v>
      </c>
      <c r="Q6" s="22">
        <f>O6*40%</f>
        <v>2616162.8000000003</v>
      </c>
      <c r="R6" s="22">
        <v>0</v>
      </c>
      <c r="S6" s="22">
        <v>0</v>
      </c>
      <c r="T6" s="22">
        <v>0</v>
      </c>
      <c r="U6" s="26">
        <v>0</v>
      </c>
      <c r="V6" s="23">
        <f t="shared" ref="V6:V65" si="1">SUM(O6:U6)</f>
        <v>9156569.8000000007</v>
      </c>
      <c r="W6" s="24" t="s">
        <v>37</v>
      </c>
      <c r="X6" s="68">
        <v>44214</v>
      </c>
      <c r="Y6" s="25" t="s">
        <v>41</v>
      </c>
      <c r="Z6" s="69">
        <v>25755</v>
      </c>
      <c r="AA6" s="70">
        <f t="shared" ca="1" si="0"/>
        <v>52.213698630136989</v>
      </c>
    </row>
    <row r="7" spans="1:28" s="71" customFormat="1" ht="45" x14ac:dyDescent="0.25">
      <c r="A7" s="61">
        <v>3</v>
      </c>
      <c r="B7" s="20">
        <v>51968992</v>
      </c>
      <c r="C7" s="62" t="s">
        <v>42</v>
      </c>
      <c r="D7" s="63" t="s">
        <v>43</v>
      </c>
      <c r="E7" s="64" t="s">
        <v>44</v>
      </c>
      <c r="F7" s="61">
        <v>425</v>
      </c>
      <c r="G7" s="65">
        <v>26</v>
      </c>
      <c r="H7" s="66"/>
      <c r="I7" s="61"/>
      <c r="J7" s="61" t="s">
        <v>35</v>
      </c>
      <c r="K7" s="61"/>
      <c r="L7" s="67"/>
      <c r="M7" s="66"/>
      <c r="N7" s="65" t="s">
        <v>36</v>
      </c>
      <c r="O7" s="21">
        <v>2961138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3">
        <f t="shared" si="1"/>
        <v>2961138</v>
      </c>
      <c r="W7" s="24" t="s">
        <v>45</v>
      </c>
      <c r="X7" s="68">
        <v>44166</v>
      </c>
      <c r="Y7" s="25" t="s">
        <v>46</v>
      </c>
      <c r="Z7" s="69">
        <v>24547</v>
      </c>
      <c r="AA7" s="70">
        <f t="shared" ca="1" si="0"/>
        <v>55.523287671232879</v>
      </c>
    </row>
    <row r="8" spans="1:28" s="71" customFormat="1" ht="45" x14ac:dyDescent="0.25">
      <c r="A8" s="61">
        <v>4</v>
      </c>
      <c r="B8" s="20">
        <v>13541211</v>
      </c>
      <c r="C8" s="62" t="s">
        <v>47</v>
      </c>
      <c r="D8" s="63" t="s">
        <v>48</v>
      </c>
      <c r="E8" s="64" t="s">
        <v>49</v>
      </c>
      <c r="F8" s="61">
        <v>115</v>
      </c>
      <c r="G8" s="65" t="s">
        <v>50</v>
      </c>
      <c r="H8" s="66" t="s">
        <v>35</v>
      </c>
      <c r="I8" s="61"/>
      <c r="J8" s="61"/>
      <c r="K8" s="61"/>
      <c r="L8" s="67"/>
      <c r="M8" s="66"/>
      <c r="N8" s="65" t="s">
        <v>36</v>
      </c>
      <c r="O8" s="21">
        <v>11280725</v>
      </c>
      <c r="P8" s="22">
        <f>O8*40%</f>
        <v>4512290</v>
      </c>
      <c r="Q8" s="22">
        <f>O8*50%</f>
        <v>5640362.5</v>
      </c>
      <c r="R8" s="22">
        <v>0</v>
      </c>
      <c r="S8" s="22">
        <v>0</v>
      </c>
      <c r="T8" s="22">
        <v>0</v>
      </c>
      <c r="U8" s="22">
        <v>0</v>
      </c>
      <c r="V8" s="23">
        <f t="shared" si="1"/>
        <v>21433377.5</v>
      </c>
      <c r="W8" s="24" t="s">
        <v>51</v>
      </c>
      <c r="X8" s="68">
        <v>43867</v>
      </c>
      <c r="Y8" s="25" t="s">
        <v>52</v>
      </c>
      <c r="Z8" s="69">
        <v>28641</v>
      </c>
      <c r="AA8" s="70">
        <f t="shared" ca="1" si="0"/>
        <v>44.30684931506849</v>
      </c>
    </row>
    <row r="9" spans="1:28" s="71" customFormat="1" ht="30" x14ac:dyDescent="0.25">
      <c r="A9" s="61">
        <v>5</v>
      </c>
      <c r="B9" s="20">
        <v>20392072</v>
      </c>
      <c r="C9" s="62" t="s">
        <v>53</v>
      </c>
      <c r="D9" s="63" t="s">
        <v>54</v>
      </c>
      <c r="E9" s="64" t="s">
        <v>55</v>
      </c>
      <c r="F9" s="61">
        <v>314</v>
      </c>
      <c r="G9" s="65">
        <v>15</v>
      </c>
      <c r="H9" s="66"/>
      <c r="I9" s="61"/>
      <c r="J9" s="61" t="s">
        <v>35</v>
      </c>
      <c r="K9" s="61"/>
      <c r="L9" s="67"/>
      <c r="M9" s="66"/>
      <c r="N9" s="65" t="s">
        <v>36</v>
      </c>
      <c r="O9" s="21">
        <v>2899561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3">
        <f t="shared" si="1"/>
        <v>2899561</v>
      </c>
      <c r="W9" s="24" t="s">
        <v>37</v>
      </c>
      <c r="X9" s="68">
        <v>44209</v>
      </c>
      <c r="Y9" s="25" t="s">
        <v>56</v>
      </c>
      <c r="Z9" s="69">
        <v>30005</v>
      </c>
      <c r="AA9" s="70">
        <f t="shared" ca="1" si="0"/>
        <v>40.56986301369863</v>
      </c>
    </row>
    <row r="10" spans="1:28" s="71" customFormat="1" ht="30" x14ac:dyDescent="0.25">
      <c r="A10" s="61">
        <v>6</v>
      </c>
      <c r="B10" s="20">
        <v>43289589</v>
      </c>
      <c r="C10" s="62" t="s">
        <v>57</v>
      </c>
      <c r="D10" s="63" t="s">
        <v>54</v>
      </c>
      <c r="E10" s="64" t="s">
        <v>58</v>
      </c>
      <c r="F10" s="61">
        <v>314</v>
      </c>
      <c r="G10" s="65">
        <v>19</v>
      </c>
      <c r="H10" s="66"/>
      <c r="I10" s="61"/>
      <c r="J10" s="61"/>
      <c r="K10" s="61"/>
      <c r="L10" s="67" t="s">
        <v>35</v>
      </c>
      <c r="M10" s="66"/>
      <c r="N10" s="65" t="s">
        <v>36</v>
      </c>
      <c r="O10" s="21">
        <v>3152414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3">
        <f t="shared" si="1"/>
        <v>3152414</v>
      </c>
      <c r="W10" s="27">
        <v>0</v>
      </c>
      <c r="X10" s="73">
        <v>44595</v>
      </c>
      <c r="Y10" s="25" t="s">
        <v>59</v>
      </c>
      <c r="Z10" s="69">
        <v>30182</v>
      </c>
      <c r="AA10" s="70">
        <f t="shared" ca="1" si="0"/>
        <v>40.084931506849315</v>
      </c>
    </row>
    <row r="11" spans="1:28" s="71" customFormat="1" ht="30" x14ac:dyDescent="0.25">
      <c r="A11" s="61">
        <v>7</v>
      </c>
      <c r="B11" s="28">
        <v>30401728</v>
      </c>
      <c r="C11" s="74" t="s">
        <v>60</v>
      </c>
      <c r="D11" s="63" t="s">
        <v>61</v>
      </c>
      <c r="E11" s="64" t="s">
        <v>62</v>
      </c>
      <c r="F11" s="61">
        <v>219</v>
      </c>
      <c r="G11" s="65">
        <v>18</v>
      </c>
      <c r="H11" s="66"/>
      <c r="I11" s="61"/>
      <c r="J11" s="61" t="s">
        <v>35</v>
      </c>
      <c r="K11" s="61"/>
      <c r="L11" s="67"/>
      <c r="M11" s="66"/>
      <c r="N11" s="65" t="s">
        <v>36</v>
      </c>
      <c r="O11" s="21">
        <v>5715733</v>
      </c>
      <c r="P11" s="22">
        <v>0</v>
      </c>
      <c r="Q11" s="22">
        <f>O11*40%</f>
        <v>2286293.2000000002</v>
      </c>
      <c r="R11" s="22">
        <v>0</v>
      </c>
      <c r="S11" s="22">
        <v>0</v>
      </c>
      <c r="T11" s="22">
        <v>0</v>
      </c>
      <c r="U11" s="22">
        <v>0</v>
      </c>
      <c r="V11" s="23">
        <f t="shared" si="1"/>
        <v>8002026.2000000002</v>
      </c>
      <c r="W11" s="27" t="s">
        <v>45</v>
      </c>
      <c r="X11" s="73">
        <v>44166</v>
      </c>
      <c r="Y11" s="25" t="s">
        <v>63</v>
      </c>
      <c r="Z11" s="69">
        <v>28973</v>
      </c>
      <c r="AA11" s="70">
        <f t="shared" ca="1" si="0"/>
        <v>43.397260273972606</v>
      </c>
    </row>
    <row r="12" spans="1:28" s="71" customFormat="1" ht="45" x14ac:dyDescent="0.25">
      <c r="A12" s="61">
        <v>8</v>
      </c>
      <c r="B12" s="20">
        <v>45454959</v>
      </c>
      <c r="C12" s="62" t="s">
        <v>66</v>
      </c>
      <c r="D12" s="63" t="s">
        <v>61</v>
      </c>
      <c r="E12" s="64" t="s">
        <v>67</v>
      </c>
      <c r="F12" s="61">
        <v>219</v>
      </c>
      <c r="G12" s="65">
        <v>15</v>
      </c>
      <c r="H12" s="66"/>
      <c r="I12" s="61"/>
      <c r="J12" s="61" t="s">
        <v>35</v>
      </c>
      <c r="K12" s="61"/>
      <c r="L12" s="67"/>
      <c r="M12" s="66" t="s">
        <v>36</v>
      </c>
      <c r="N12" s="65"/>
      <c r="O12" s="21">
        <v>3959348</v>
      </c>
      <c r="P12" s="22">
        <v>0</v>
      </c>
      <c r="Q12" s="22">
        <f>O12*40%</f>
        <v>1583739.2000000002</v>
      </c>
      <c r="R12" s="22">
        <f>O12*5%</f>
        <v>197967.40000000002</v>
      </c>
      <c r="S12" s="22">
        <v>0</v>
      </c>
      <c r="T12" s="22">
        <v>0</v>
      </c>
      <c r="U12" s="22">
        <v>0</v>
      </c>
      <c r="V12" s="23">
        <f t="shared" si="1"/>
        <v>5741054.6000000006</v>
      </c>
      <c r="W12" s="27" t="s">
        <v>68</v>
      </c>
      <c r="X12" s="73">
        <v>39260</v>
      </c>
      <c r="Y12" s="25" t="s">
        <v>69</v>
      </c>
      <c r="Z12" s="69">
        <v>23434</v>
      </c>
      <c r="AA12" s="70">
        <f t="shared" ca="1" si="0"/>
        <v>58.57260273972603</v>
      </c>
    </row>
    <row r="13" spans="1:28" s="71" customFormat="1" ht="30" x14ac:dyDescent="0.25">
      <c r="A13" s="61">
        <v>9</v>
      </c>
      <c r="B13" s="20">
        <v>93437151</v>
      </c>
      <c r="C13" s="62" t="s">
        <v>70</v>
      </c>
      <c r="D13" s="63" t="s">
        <v>71</v>
      </c>
      <c r="E13" s="64" t="s">
        <v>72</v>
      </c>
      <c r="F13" s="61" t="s">
        <v>73</v>
      </c>
      <c r="G13" s="65" t="s">
        <v>74</v>
      </c>
      <c r="H13" s="66" t="s">
        <v>35</v>
      </c>
      <c r="I13" s="61"/>
      <c r="J13" s="61"/>
      <c r="K13" s="61"/>
      <c r="L13" s="67"/>
      <c r="M13" s="66"/>
      <c r="N13" s="65" t="s">
        <v>36</v>
      </c>
      <c r="O13" s="21">
        <v>10280192</v>
      </c>
      <c r="P13" s="22">
        <f>O13*40%</f>
        <v>4112076.8000000003</v>
      </c>
      <c r="Q13" s="22">
        <f>O13*50%</f>
        <v>5140096</v>
      </c>
      <c r="R13" s="22">
        <v>0</v>
      </c>
      <c r="S13" s="22">
        <v>0</v>
      </c>
      <c r="T13" s="22">
        <v>0</v>
      </c>
      <c r="U13" s="26">
        <v>0</v>
      </c>
      <c r="V13" s="23">
        <f t="shared" si="1"/>
        <v>19532364.800000001</v>
      </c>
      <c r="W13" s="24" t="s">
        <v>75</v>
      </c>
      <c r="X13" s="68">
        <v>44410</v>
      </c>
      <c r="Y13" s="25" t="s">
        <v>76</v>
      </c>
      <c r="Z13" s="69">
        <v>28629</v>
      </c>
      <c r="AA13" s="70">
        <f t="shared" ca="1" si="0"/>
        <v>44.339726027397262</v>
      </c>
    </row>
    <row r="14" spans="1:28" s="71" customFormat="1" ht="30" x14ac:dyDescent="0.25">
      <c r="A14" s="61">
        <v>10</v>
      </c>
      <c r="B14" s="20">
        <v>79355621</v>
      </c>
      <c r="C14" s="62" t="s">
        <v>77</v>
      </c>
      <c r="D14" s="63" t="s">
        <v>78</v>
      </c>
      <c r="E14" s="64" t="s">
        <v>55</v>
      </c>
      <c r="F14" s="61">
        <v>407</v>
      </c>
      <c r="G14" s="65">
        <v>22</v>
      </c>
      <c r="H14" s="66"/>
      <c r="I14" s="61"/>
      <c r="J14" s="61" t="s">
        <v>35</v>
      </c>
      <c r="K14" s="61"/>
      <c r="L14" s="67"/>
      <c r="M14" s="66" t="s">
        <v>36</v>
      </c>
      <c r="N14" s="65"/>
      <c r="O14" s="21">
        <v>2740155</v>
      </c>
      <c r="P14" s="22">
        <v>0</v>
      </c>
      <c r="Q14" s="22">
        <v>0</v>
      </c>
      <c r="R14" s="22">
        <f>O14*7%</f>
        <v>191810.85</v>
      </c>
      <c r="S14" s="22">
        <v>0</v>
      </c>
      <c r="T14" s="22">
        <v>0</v>
      </c>
      <c r="U14" s="26">
        <v>0</v>
      </c>
      <c r="V14" s="23">
        <f t="shared" si="1"/>
        <v>2931965.85</v>
      </c>
      <c r="W14" s="24" t="s">
        <v>65</v>
      </c>
      <c r="X14" s="68">
        <v>39084</v>
      </c>
      <c r="Y14" s="25" t="s">
        <v>79</v>
      </c>
      <c r="Z14" s="69">
        <v>23870</v>
      </c>
      <c r="AA14" s="70">
        <f t="shared" ca="1" si="0"/>
        <v>57.37808219178082</v>
      </c>
    </row>
    <row r="15" spans="1:28" s="71" customFormat="1" ht="45" x14ac:dyDescent="0.25">
      <c r="A15" s="61">
        <v>11</v>
      </c>
      <c r="B15" s="20">
        <v>2234828</v>
      </c>
      <c r="C15" s="62" t="s">
        <v>80</v>
      </c>
      <c r="D15" s="63" t="s">
        <v>81</v>
      </c>
      <c r="E15" s="64" t="s">
        <v>44</v>
      </c>
      <c r="F15" s="61" t="s">
        <v>82</v>
      </c>
      <c r="G15" s="65" t="s">
        <v>83</v>
      </c>
      <c r="H15" s="66" t="s">
        <v>35</v>
      </c>
      <c r="I15" s="61"/>
      <c r="J15" s="61"/>
      <c r="K15" s="61"/>
      <c r="L15" s="67"/>
      <c r="M15" s="66"/>
      <c r="N15" s="65" t="s">
        <v>36</v>
      </c>
      <c r="O15" s="21">
        <v>13863780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6">
        <v>0</v>
      </c>
      <c r="V15" s="23">
        <f t="shared" si="1"/>
        <v>13863780</v>
      </c>
      <c r="W15" s="24" t="s">
        <v>45</v>
      </c>
      <c r="X15" s="68">
        <v>44138</v>
      </c>
      <c r="Y15" s="25" t="s">
        <v>84</v>
      </c>
      <c r="Z15" s="69">
        <v>29647</v>
      </c>
      <c r="AA15" s="70">
        <f t="shared" ca="1" si="0"/>
        <v>41.550684931506851</v>
      </c>
    </row>
    <row r="16" spans="1:28" s="71" customFormat="1" ht="30" x14ac:dyDescent="0.25">
      <c r="A16" s="61">
        <v>12</v>
      </c>
      <c r="B16" s="20">
        <v>80039413</v>
      </c>
      <c r="C16" s="62" t="s">
        <v>86</v>
      </c>
      <c r="D16" s="63" t="s">
        <v>61</v>
      </c>
      <c r="E16" s="64" t="s">
        <v>87</v>
      </c>
      <c r="F16" s="61">
        <v>219</v>
      </c>
      <c r="G16" s="65">
        <v>17</v>
      </c>
      <c r="H16" s="66"/>
      <c r="I16" s="61"/>
      <c r="J16" s="61" t="s">
        <v>35</v>
      </c>
      <c r="K16" s="61"/>
      <c r="L16" s="67"/>
      <c r="M16" s="66" t="s">
        <v>36</v>
      </c>
      <c r="N16" s="65"/>
      <c r="O16" s="21">
        <v>4026950</v>
      </c>
      <c r="P16" s="22">
        <v>0</v>
      </c>
      <c r="Q16" s="22">
        <f>O16*40%</f>
        <v>1610780</v>
      </c>
      <c r="R16" s="22">
        <f>O16*5%</f>
        <v>201347.5</v>
      </c>
      <c r="S16" s="22">
        <v>0</v>
      </c>
      <c r="T16" s="22">
        <v>0</v>
      </c>
      <c r="U16" s="26">
        <v>0</v>
      </c>
      <c r="V16" s="23">
        <f t="shared" si="1"/>
        <v>5839077.5</v>
      </c>
      <c r="W16" s="24" t="s">
        <v>88</v>
      </c>
      <c r="X16" s="68">
        <v>40178</v>
      </c>
      <c r="Y16" s="25" t="s">
        <v>89</v>
      </c>
      <c r="Z16" s="69">
        <v>30038</v>
      </c>
      <c r="AA16" s="70">
        <f t="shared" ca="1" si="0"/>
        <v>40.479452054794521</v>
      </c>
    </row>
    <row r="17" spans="1:27" s="71" customFormat="1" ht="30" x14ac:dyDescent="0.25">
      <c r="A17" s="61">
        <v>13</v>
      </c>
      <c r="B17" s="20">
        <v>52062015</v>
      </c>
      <c r="C17" s="62" t="s">
        <v>90</v>
      </c>
      <c r="D17" s="63" t="s">
        <v>61</v>
      </c>
      <c r="E17" s="64" t="s">
        <v>49</v>
      </c>
      <c r="F17" s="61">
        <v>219</v>
      </c>
      <c r="G17" s="65">
        <v>18</v>
      </c>
      <c r="H17" s="66"/>
      <c r="I17" s="61"/>
      <c r="J17" s="61" t="s">
        <v>35</v>
      </c>
      <c r="K17" s="61"/>
      <c r="L17" s="67"/>
      <c r="M17" s="66" t="s">
        <v>36</v>
      </c>
      <c r="N17" s="65"/>
      <c r="O17" s="21">
        <v>4082666</v>
      </c>
      <c r="P17" s="22">
        <v>0</v>
      </c>
      <c r="Q17" s="22">
        <f>O17*40%</f>
        <v>1633066.4000000001</v>
      </c>
      <c r="R17" s="22">
        <f>O17*5%</f>
        <v>204133.30000000002</v>
      </c>
      <c r="S17" s="22">
        <v>0</v>
      </c>
      <c r="T17" s="22">
        <v>0</v>
      </c>
      <c r="U17" s="26">
        <v>0</v>
      </c>
      <c r="V17" s="23">
        <f t="shared" si="1"/>
        <v>5919865.7000000002</v>
      </c>
      <c r="W17" s="24" t="s">
        <v>65</v>
      </c>
      <c r="X17" s="68">
        <v>40242</v>
      </c>
      <c r="Y17" s="25" t="s">
        <v>91</v>
      </c>
      <c r="Z17" s="69">
        <v>26492</v>
      </c>
      <c r="AA17" s="70">
        <f t="shared" ca="1" si="0"/>
        <v>50.194520547945203</v>
      </c>
    </row>
    <row r="18" spans="1:27" s="71" customFormat="1" ht="30" x14ac:dyDescent="0.25">
      <c r="A18" s="61">
        <v>14</v>
      </c>
      <c r="B18" s="20">
        <v>37891855</v>
      </c>
      <c r="C18" s="62" t="s">
        <v>92</v>
      </c>
      <c r="D18" s="63" t="s">
        <v>61</v>
      </c>
      <c r="E18" s="64" t="s">
        <v>40</v>
      </c>
      <c r="F18" s="61">
        <v>219</v>
      </c>
      <c r="G18" s="65">
        <v>18</v>
      </c>
      <c r="H18" s="66"/>
      <c r="I18" s="61"/>
      <c r="J18" s="61" t="s">
        <v>35</v>
      </c>
      <c r="K18" s="61"/>
      <c r="L18" s="67"/>
      <c r="M18" s="66" t="s">
        <v>36</v>
      </c>
      <c r="N18" s="65"/>
      <c r="O18" s="21">
        <v>4082666</v>
      </c>
      <c r="P18" s="22">
        <v>0</v>
      </c>
      <c r="Q18" s="22">
        <f>O18*40%</f>
        <v>1633066.4000000001</v>
      </c>
      <c r="R18" s="22">
        <f>O18*7%</f>
        <v>285786.62000000005</v>
      </c>
      <c r="S18" s="22">
        <v>0</v>
      </c>
      <c r="T18" s="22">
        <v>0</v>
      </c>
      <c r="U18" s="26">
        <v>0</v>
      </c>
      <c r="V18" s="23">
        <f t="shared" si="1"/>
        <v>6001519.0200000005</v>
      </c>
      <c r="W18" s="24" t="s">
        <v>65</v>
      </c>
      <c r="X18" s="68">
        <v>39084</v>
      </c>
      <c r="Y18" s="25" t="s">
        <v>93</v>
      </c>
      <c r="Z18" s="69">
        <v>24812</v>
      </c>
      <c r="AA18" s="70">
        <f t="shared" ca="1" si="0"/>
        <v>54.797260273972604</v>
      </c>
    </row>
    <row r="19" spans="1:27" s="71" customFormat="1" ht="45" x14ac:dyDescent="0.25">
      <c r="A19" s="61">
        <v>15</v>
      </c>
      <c r="B19" s="20">
        <v>79384072</v>
      </c>
      <c r="C19" s="62" t="s">
        <v>94</v>
      </c>
      <c r="D19" s="63" t="s">
        <v>54</v>
      </c>
      <c r="E19" s="64" t="s">
        <v>44</v>
      </c>
      <c r="F19" s="61">
        <v>314</v>
      </c>
      <c r="G19" s="65">
        <v>19</v>
      </c>
      <c r="H19" s="66"/>
      <c r="I19" s="61"/>
      <c r="J19" s="61" t="s">
        <v>35</v>
      </c>
      <c r="K19" s="61"/>
      <c r="L19" s="67"/>
      <c r="M19" s="66"/>
      <c r="N19" s="65" t="s">
        <v>36</v>
      </c>
      <c r="O19" s="21">
        <v>3152414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6">
        <v>0</v>
      </c>
      <c r="V19" s="23">
        <f t="shared" si="1"/>
        <v>3152414</v>
      </c>
      <c r="W19" s="24" t="s">
        <v>45</v>
      </c>
      <c r="X19" s="68">
        <v>44166</v>
      </c>
      <c r="Y19" s="25" t="s">
        <v>95</v>
      </c>
      <c r="Z19" s="69">
        <v>24191</v>
      </c>
      <c r="AA19" s="70">
        <f t="shared" ca="1" si="0"/>
        <v>56.4986301369863</v>
      </c>
    </row>
    <row r="20" spans="1:27" s="71" customFormat="1" ht="45" x14ac:dyDescent="0.25">
      <c r="A20" s="61">
        <v>16</v>
      </c>
      <c r="B20" s="20">
        <v>24182848</v>
      </c>
      <c r="C20" s="62" t="s">
        <v>96</v>
      </c>
      <c r="D20" s="63" t="s">
        <v>43</v>
      </c>
      <c r="E20" s="64" t="s">
        <v>34</v>
      </c>
      <c r="F20" s="61">
        <v>425</v>
      </c>
      <c r="G20" s="65">
        <v>19</v>
      </c>
      <c r="H20" s="66"/>
      <c r="I20" s="61"/>
      <c r="J20" s="61" t="s">
        <v>35</v>
      </c>
      <c r="K20" s="61"/>
      <c r="L20" s="67"/>
      <c r="M20" s="66" t="s">
        <v>36</v>
      </c>
      <c r="N20" s="65"/>
      <c r="O20" s="21">
        <v>2529890</v>
      </c>
      <c r="P20" s="22">
        <v>0</v>
      </c>
      <c r="Q20" s="22">
        <v>0</v>
      </c>
      <c r="R20" s="22">
        <f>O20*3%</f>
        <v>75896.7</v>
      </c>
      <c r="S20" s="22">
        <f>O20*2%</f>
        <v>50597.8</v>
      </c>
      <c r="T20" s="22">
        <v>0</v>
      </c>
      <c r="U20" s="26">
        <v>0</v>
      </c>
      <c r="V20" s="23">
        <f t="shared" si="1"/>
        <v>2656384.5</v>
      </c>
      <c r="W20" s="24" t="s">
        <v>65</v>
      </c>
      <c r="X20" s="68">
        <v>42081</v>
      </c>
      <c r="Y20" s="25" t="s">
        <v>97</v>
      </c>
      <c r="Z20" s="69">
        <v>25715</v>
      </c>
      <c r="AA20" s="70">
        <f t="shared" ca="1" si="0"/>
        <v>52.323287671232876</v>
      </c>
    </row>
    <row r="21" spans="1:27" s="71" customFormat="1" ht="30" x14ac:dyDescent="0.25">
      <c r="A21" s="61">
        <v>17</v>
      </c>
      <c r="B21" s="20">
        <v>51604666</v>
      </c>
      <c r="C21" s="62" t="s">
        <v>98</v>
      </c>
      <c r="D21" s="63" t="s">
        <v>54</v>
      </c>
      <c r="E21" s="64" t="s">
        <v>40</v>
      </c>
      <c r="F21" s="61">
        <v>314</v>
      </c>
      <c r="G21" s="65">
        <v>19</v>
      </c>
      <c r="H21" s="66"/>
      <c r="I21" s="61"/>
      <c r="J21" s="61" t="s">
        <v>35</v>
      </c>
      <c r="K21" s="61"/>
      <c r="L21" s="67"/>
      <c r="M21" s="66" t="s">
        <v>36</v>
      </c>
      <c r="N21" s="65"/>
      <c r="O21" s="21">
        <v>3152414</v>
      </c>
      <c r="P21" s="22">
        <v>0</v>
      </c>
      <c r="Q21" s="22">
        <v>0</v>
      </c>
      <c r="R21" s="22">
        <f>O21*7%</f>
        <v>220668.98</v>
      </c>
      <c r="S21" s="22">
        <v>0</v>
      </c>
      <c r="T21" s="22">
        <v>0</v>
      </c>
      <c r="U21" s="26">
        <v>0</v>
      </c>
      <c r="V21" s="23">
        <f t="shared" si="1"/>
        <v>3373082.98</v>
      </c>
      <c r="W21" s="24" t="s">
        <v>99</v>
      </c>
      <c r="X21" s="68" t="s">
        <v>100</v>
      </c>
      <c r="Y21" s="25" t="s">
        <v>101</v>
      </c>
      <c r="Z21" s="69">
        <v>22425</v>
      </c>
      <c r="AA21" s="70">
        <f t="shared" ca="1" si="0"/>
        <v>61.336986301369862</v>
      </c>
    </row>
    <row r="22" spans="1:27" s="71" customFormat="1" ht="30" x14ac:dyDescent="0.25">
      <c r="A22" s="61">
        <v>18</v>
      </c>
      <c r="B22" s="20">
        <v>79496995</v>
      </c>
      <c r="C22" s="62" t="s">
        <v>102</v>
      </c>
      <c r="D22" s="63" t="s">
        <v>54</v>
      </c>
      <c r="E22" s="64" t="s">
        <v>72</v>
      </c>
      <c r="F22" s="61">
        <v>314</v>
      </c>
      <c r="G22" s="65">
        <v>15</v>
      </c>
      <c r="H22" s="66"/>
      <c r="I22" s="61"/>
      <c r="J22" s="61"/>
      <c r="K22" s="61" t="s">
        <v>103</v>
      </c>
      <c r="L22" s="67"/>
      <c r="M22" s="66"/>
      <c r="N22" s="65" t="s">
        <v>36</v>
      </c>
      <c r="O22" s="21">
        <v>2899561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6">
        <v>0</v>
      </c>
      <c r="V22" s="23">
        <f t="shared" si="1"/>
        <v>2899561</v>
      </c>
      <c r="W22" s="24" t="s">
        <v>104</v>
      </c>
      <c r="X22" s="68">
        <v>43620</v>
      </c>
      <c r="Y22" s="25" t="s">
        <v>105</v>
      </c>
      <c r="Z22" s="69">
        <v>25314</v>
      </c>
      <c r="AA22" s="70">
        <f t="shared" ca="1" si="0"/>
        <v>53.421917808219177</v>
      </c>
    </row>
    <row r="23" spans="1:27" s="71" customFormat="1" ht="30" x14ac:dyDescent="0.25">
      <c r="A23" s="61">
        <v>19</v>
      </c>
      <c r="B23" s="20">
        <v>65728790</v>
      </c>
      <c r="C23" s="62" t="s">
        <v>106</v>
      </c>
      <c r="D23" s="63" t="s">
        <v>61</v>
      </c>
      <c r="E23" s="64" t="s">
        <v>64</v>
      </c>
      <c r="F23" s="61">
        <v>219</v>
      </c>
      <c r="G23" s="65">
        <v>18</v>
      </c>
      <c r="H23" s="66"/>
      <c r="I23" s="61"/>
      <c r="J23" s="61"/>
      <c r="K23" s="61"/>
      <c r="L23" s="67" t="s">
        <v>35</v>
      </c>
      <c r="M23" s="66"/>
      <c r="N23" s="65" t="s">
        <v>36</v>
      </c>
      <c r="O23" s="21">
        <v>5715733</v>
      </c>
      <c r="P23" s="22">
        <v>0</v>
      </c>
      <c r="Q23" s="22">
        <f>O23*40%</f>
        <v>2286293.2000000002</v>
      </c>
      <c r="R23" s="22">
        <v>0</v>
      </c>
      <c r="S23" s="22">
        <v>0</v>
      </c>
      <c r="T23" s="22">
        <v>0</v>
      </c>
      <c r="U23" s="26">
        <v>0</v>
      </c>
      <c r="V23" s="23">
        <f t="shared" si="1"/>
        <v>8002026.2000000002</v>
      </c>
      <c r="W23" s="24" t="s">
        <v>104</v>
      </c>
      <c r="X23" s="68">
        <v>34472</v>
      </c>
      <c r="Y23" s="25" t="s">
        <v>107</v>
      </c>
      <c r="Z23" s="69">
        <v>23967</v>
      </c>
      <c r="AA23" s="70">
        <f t="shared" ca="1" si="0"/>
        <v>57.112328767123287</v>
      </c>
    </row>
    <row r="24" spans="1:27" s="71" customFormat="1" ht="30" x14ac:dyDescent="0.25">
      <c r="A24" s="61">
        <v>20</v>
      </c>
      <c r="B24" s="20">
        <v>52984199</v>
      </c>
      <c r="C24" s="62" t="s">
        <v>108</v>
      </c>
      <c r="D24" s="63" t="s">
        <v>54</v>
      </c>
      <c r="E24" s="64" t="s">
        <v>40</v>
      </c>
      <c r="F24" s="61">
        <v>314</v>
      </c>
      <c r="G24" s="65">
        <v>19</v>
      </c>
      <c r="H24" s="66"/>
      <c r="I24" s="61"/>
      <c r="J24" s="61" t="s">
        <v>35</v>
      </c>
      <c r="K24" s="61"/>
      <c r="L24" s="67"/>
      <c r="M24" s="66"/>
      <c r="N24" s="65" t="s">
        <v>36</v>
      </c>
      <c r="O24" s="21">
        <v>3152414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6">
        <v>0</v>
      </c>
      <c r="V24" s="23">
        <f t="shared" si="1"/>
        <v>3152414</v>
      </c>
      <c r="W24" s="24" t="s">
        <v>45</v>
      </c>
      <c r="X24" s="68">
        <v>44166</v>
      </c>
      <c r="Y24" s="25" t="s">
        <v>109</v>
      </c>
      <c r="Z24" s="69">
        <v>30749</v>
      </c>
      <c r="AA24" s="70">
        <f t="shared" ca="1" si="0"/>
        <v>38.531506849315072</v>
      </c>
    </row>
    <row r="25" spans="1:27" s="71" customFormat="1" ht="30" x14ac:dyDescent="0.25">
      <c r="A25" s="61">
        <v>21</v>
      </c>
      <c r="B25" s="20">
        <v>79789515</v>
      </c>
      <c r="C25" s="62" t="s">
        <v>110</v>
      </c>
      <c r="D25" s="63" t="s">
        <v>246</v>
      </c>
      <c r="E25" s="64" t="s">
        <v>111</v>
      </c>
      <c r="F25" s="61" t="s">
        <v>82</v>
      </c>
      <c r="G25" s="65" t="s">
        <v>83</v>
      </c>
      <c r="H25" s="66" t="s">
        <v>35</v>
      </c>
      <c r="I25" s="61"/>
      <c r="J25" s="61"/>
      <c r="K25" s="61"/>
      <c r="L25" s="67"/>
      <c r="M25" s="66"/>
      <c r="N25" s="65" t="s">
        <v>36</v>
      </c>
      <c r="O25" s="21">
        <v>13863780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6">
        <v>0</v>
      </c>
      <c r="V25" s="23">
        <f t="shared" si="1"/>
        <v>13863780</v>
      </c>
      <c r="W25" s="24" t="s">
        <v>51</v>
      </c>
      <c r="X25" s="68">
        <v>43871</v>
      </c>
      <c r="Y25" s="25" t="s">
        <v>112</v>
      </c>
      <c r="Z25" s="69">
        <v>28100</v>
      </c>
      <c r="AA25" s="70">
        <f t="shared" ca="1" si="0"/>
        <v>45.789041095890411</v>
      </c>
    </row>
    <row r="26" spans="1:27" s="71" customFormat="1" ht="30" x14ac:dyDescent="0.25">
      <c r="A26" s="61">
        <v>22</v>
      </c>
      <c r="B26" s="20">
        <v>79484354</v>
      </c>
      <c r="C26" s="62" t="s">
        <v>113</v>
      </c>
      <c r="D26" s="63" t="s">
        <v>78</v>
      </c>
      <c r="E26" s="64" t="s">
        <v>244</v>
      </c>
      <c r="F26" s="61">
        <v>407</v>
      </c>
      <c r="G26" s="65">
        <v>18</v>
      </c>
      <c r="H26" s="66"/>
      <c r="I26" s="61"/>
      <c r="J26" s="61"/>
      <c r="K26" s="61"/>
      <c r="L26" s="67"/>
      <c r="M26" s="66">
        <f>19*4</f>
        <v>76</v>
      </c>
      <c r="N26" s="65" t="s">
        <v>36</v>
      </c>
      <c r="O26" s="21">
        <v>2290291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6">
        <v>0</v>
      </c>
      <c r="V26" s="23"/>
      <c r="W26" s="24"/>
      <c r="X26" s="68"/>
      <c r="Y26" s="75"/>
      <c r="Z26" s="76"/>
      <c r="AA26" s="70"/>
    </row>
    <row r="27" spans="1:27" s="71" customFormat="1" ht="30" x14ac:dyDescent="0.25">
      <c r="A27" s="61">
        <v>23</v>
      </c>
      <c r="B27" s="20">
        <v>52025918</v>
      </c>
      <c r="C27" s="62" t="s">
        <v>117</v>
      </c>
      <c r="D27" s="63" t="s">
        <v>54</v>
      </c>
      <c r="E27" s="64" t="s">
        <v>40</v>
      </c>
      <c r="F27" s="61" t="s">
        <v>242</v>
      </c>
      <c r="G27" s="65">
        <v>11</v>
      </c>
      <c r="H27" s="66"/>
      <c r="I27" s="61"/>
      <c r="J27" s="61" t="s">
        <v>35</v>
      </c>
      <c r="K27" s="61"/>
      <c r="L27" s="67"/>
      <c r="M27" s="66" t="s">
        <v>36</v>
      </c>
      <c r="N27" s="21"/>
      <c r="O27" s="21">
        <v>2693513</v>
      </c>
      <c r="P27" s="22">
        <v>0</v>
      </c>
      <c r="Q27" s="22">
        <v>0</v>
      </c>
      <c r="R27" s="22">
        <f>O27*7%</f>
        <v>188545.91</v>
      </c>
      <c r="S27" s="22">
        <v>0</v>
      </c>
      <c r="T27" s="22"/>
      <c r="U27" s="26">
        <v>0</v>
      </c>
      <c r="V27" s="23">
        <f t="shared" si="1"/>
        <v>2882058.91</v>
      </c>
      <c r="W27" s="24" t="s">
        <v>119</v>
      </c>
      <c r="X27" s="68" t="s">
        <v>120</v>
      </c>
      <c r="Y27" s="25" t="s">
        <v>121</v>
      </c>
      <c r="Z27" s="76"/>
      <c r="AA27" s="70">
        <f t="shared" ca="1" si="0"/>
        <v>122.77534246575343</v>
      </c>
    </row>
    <row r="28" spans="1:27" s="72" customFormat="1" ht="30" x14ac:dyDescent="0.25">
      <c r="A28" s="61">
        <v>24</v>
      </c>
      <c r="B28" s="20">
        <v>79329628</v>
      </c>
      <c r="C28" s="62" t="s">
        <v>122</v>
      </c>
      <c r="D28" s="63" t="s">
        <v>61</v>
      </c>
      <c r="E28" s="64" t="s">
        <v>123</v>
      </c>
      <c r="F28" s="61">
        <v>219</v>
      </c>
      <c r="G28" s="65">
        <v>17</v>
      </c>
      <c r="H28" s="66"/>
      <c r="I28" s="61"/>
      <c r="J28" s="61" t="s">
        <v>35</v>
      </c>
      <c r="K28" s="61"/>
      <c r="L28" s="67"/>
      <c r="M28" s="66" t="s">
        <v>36</v>
      </c>
      <c r="N28" s="65"/>
      <c r="O28" s="21">
        <v>4026950</v>
      </c>
      <c r="P28" s="22">
        <v>0</v>
      </c>
      <c r="Q28" s="22">
        <f>O28*40%</f>
        <v>1610780</v>
      </c>
      <c r="R28" s="22">
        <f>O28*5%</f>
        <v>201347.5</v>
      </c>
      <c r="S28" s="22">
        <v>0</v>
      </c>
      <c r="T28" s="22">
        <v>0</v>
      </c>
      <c r="U28" s="26">
        <v>0</v>
      </c>
      <c r="V28" s="23">
        <f t="shared" si="1"/>
        <v>5839077.5</v>
      </c>
      <c r="W28" s="24" t="s">
        <v>37</v>
      </c>
      <c r="X28" s="68">
        <v>40574</v>
      </c>
      <c r="Y28" s="25" t="s">
        <v>124</v>
      </c>
      <c r="Z28" s="69">
        <v>23723</v>
      </c>
      <c r="AA28" s="70">
        <f t="shared" ca="1" si="0"/>
        <v>57.780821917808218</v>
      </c>
    </row>
    <row r="29" spans="1:27" s="72" customFormat="1" ht="30" x14ac:dyDescent="0.25">
      <c r="A29" s="61">
        <v>25</v>
      </c>
      <c r="B29" s="20">
        <v>1020795697</v>
      </c>
      <c r="C29" s="62" t="s">
        <v>125</v>
      </c>
      <c r="D29" s="63" t="s">
        <v>78</v>
      </c>
      <c r="E29" s="64" t="s">
        <v>58</v>
      </c>
      <c r="F29" s="61">
        <v>407</v>
      </c>
      <c r="G29" s="65">
        <v>18</v>
      </c>
      <c r="H29" s="66"/>
      <c r="I29" s="61"/>
      <c r="J29" s="61"/>
      <c r="K29" s="61"/>
      <c r="L29" s="67" t="s">
        <v>35</v>
      </c>
      <c r="M29" s="66"/>
      <c r="N29" s="65" t="s">
        <v>36</v>
      </c>
      <c r="O29" s="21">
        <v>2434051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6">
        <v>0</v>
      </c>
      <c r="V29" s="23">
        <f t="shared" si="1"/>
        <v>2434051</v>
      </c>
      <c r="W29" s="24">
        <v>0</v>
      </c>
      <c r="X29" s="68">
        <v>44579</v>
      </c>
      <c r="Y29" s="25" t="s">
        <v>126</v>
      </c>
      <c r="Z29" s="69">
        <v>34560</v>
      </c>
      <c r="AA29" s="70">
        <f t="shared" ca="1" si="0"/>
        <v>28.090410958904108</v>
      </c>
    </row>
    <row r="30" spans="1:27" s="71" customFormat="1" ht="30" x14ac:dyDescent="0.25">
      <c r="A30" s="61">
        <v>26</v>
      </c>
      <c r="B30" s="20">
        <v>51841009</v>
      </c>
      <c r="C30" s="62" t="s">
        <v>127</v>
      </c>
      <c r="D30" s="63" t="s">
        <v>33</v>
      </c>
      <c r="E30" s="64" t="s">
        <v>40</v>
      </c>
      <c r="F30" s="61">
        <v>222</v>
      </c>
      <c r="G30" s="65">
        <v>19</v>
      </c>
      <c r="H30" s="66"/>
      <c r="I30" s="61"/>
      <c r="J30" s="61" t="s">
        <v>35</v>
      </c>
      <c r="K30" s="61"/>
      <c r="L30" s="67"/>
      <c r="M30" s="66" t="s">
        <v>36</v>
      </c>
      <c r="N30" s="65"/>
      <c r="O30" s="21">
        <v>4293731</v>
      </c>
      <c r="P30" s="22">
        <v>0</v>
      </c>
      <c r="Q30" s="22">
        <f>O30*40%</f>
        <v>1717492.4000000001</v>
      </c>
      <c r="R30" s="22">
        <f>O30*7%</f>
        <v>300561.17000000004</v>
      </c>
      <c r="S30" s="22">
        <v>0</v>
      </c>
      <c r="T30" s="22">
        <v>0</v>
      </c>
      <c r="U30" s="26">
        <v>0</v>
      </c>
      <c r="V30" s="23">
        <f t="shared" si="1"/>
        <v>6311784.5700000003</v>
      </c>
      <c r="W30" s="24" t="s">
        <v>45</v>
      </c>
      <c r="X30" s="68">
        <v>39084</v>
      </c>
      <c r="Y30" s="25" t="s">
        <v>128</v>
      </c>
      <c r="Z30" s="69">
        <v>23492</v>
      </c>
      <c r="AA30" s="70">
        <f t="shared" ca="1" si="0"/>
        <v>58.413698630136984</v>
      </c>
    </row>
    <row r="31" spans="1:27" s="71" customFormat="1" ht="30" x14ac:dyDescent="0.25">
      <c r="A31" s="61">
        <v>27</v>
      </c>
      <c r="B31" s="20">
        <v>74369918</v>
      </c>
      <c r="C31" s="62" t="s">
        <v>129</v>
      </c>
      <c r="D31" s="63" t="s">
        <v>33</v>
      </c>
      <c r="E31" s="64" t="s">
        <v>40</v>
      </c>
      <c r="F31" s="61">
        <v>222</v>
      </c>
      <c r="G31" s="65">
        <v>19</v>
      </c>
      <c r="H31" s="66"/>
      <c r="I31" s="61"/>
      <c r="J31" s="61" t="s">
        <v>35</v>
      </c>
      <c r="K31" s="61"/>
      <c r="L31" s="67"/>
      <c r="M31" s="66"/>
      <c r="N31" s="65" t="s">
        <v>36</v>
      </c>
      <c r="O31" s="21">
        <v>6011222</v>
      </c>
      <c r="P31" s="22">
        <v>0</v>
      </c>
      <c r="Q31" s="22">
        <f>O31*40%</f>
        <v>2404488.8000000003</v>
      </c>
      <c r="R31" s="22">
        <v>0</v>
      </c>
      <c r="S31" s="22">
        <v>0</v>
      </c>
      <c r="T31" s="22">
        <v>0</v>
      </c>
      <c r="U31" s="26">
        <v>0</v>
      </c>
      <c r="V31" s="23">
        <f t="shared" si="1"/>
        <v>8415710.8000000007</v>
      </c>
      <c r="W31" s="24" t="s">
        <v>88</v>
      </c>
      <c r="X31" s="68">
        <v>44195</v>
      </c>
      <c r="Y31" s="25" t="s">
        <v>130</v>
      </c>
      <c r="Z31" s="69">
        <v>27452</v>
      </c>
      <c r="AA31" s="70">
        <f t="shared" ca="1" si="0"/>
        <v>47.564383561643837</v>
      </c>
    </row>
    <row r="32" spans="1:27" s="71" customFormat="1" ht="30" x14ac:dyDescent="0.25">
      <c r="A32" s="61">
        <v>28</v>
      </c>
      <c r="B32" s="20">
        <v>1123622218</v>
      </c>
      <c r="C32" s="62" t="s">
        <v>131</v>
      </c>
      <c r="D32" s="63" t="s">
        <v>54</v>
      </c>
      <c r="E32" s="64" t="s">
        <v>132</v>
      </c>
      <c r="F32" s="61">
        <v>314</v>
      </c>
      <c r="G32" s="65">
        <v>15</v>
      </c>
      <c r="H32" s="66"/>
      <c r="I32" s="61"/>
      <c r="J32" s="61"/>
      <c r="K32" s="61" t="s">
        <v>103</v>
      </c>
      <c r="L32" s="67"/>
      <c r="M32" s="66" t="s">
        <v>36</v>
      </c>
      <c r="N32" s="65"/>
      <c r="O32" s="21">
        <v>2899561</v>
      </c>
      <c r="P32" s="22">
        <v>0</v>
      </c>
      <c r="Q32" s="22">
        <v>0</v>
      </c>
      <c r="R32" s="22">
        <f>O32*3%</f>
        <v>86986.83</v>
      </c>
      <c r="S32" s="22">
        <v>0</v>
      </c>
      <c r="T32" s="22">
        <v>0</v>
      </c>
      <c r="U32" s="26">
        <v>0</v>
      </c>
      <c r="V32" s="23">
        <f t="shared" si="1"/>
        <v>2986547.83</v>
      </c>
      <c r="W32" s="24" t="s">
        <v>104</v>
      </c>
      <c r="X32" s="68">
        <v>42167</v>
      </c>
      <c r="Y32" s="25" t="s">
        <v>133</v>
      </c>
      <c r="Z32" s="69">
        <v>32010</v>
      </c>
      <c r="AA32" s="70">
        <f t="shared" ca="1" si="0"/>
        <v>35.076712328767123</v>
      </c>
    </row>
    <row r="33" spans="1:28" s="71" customFormat="1" ht="30" x14ac:dyDescent="0.25">
      <c r="A33" s="61">
        <v>29</v>
      </c>
      <c r="B33" s="20">
        <v>53135985</v>
      </c>
      <c r="C33" s="62" t="s">
        <v>134</v>
      </c>
      <c r="D33" s="63" t="s">
        <v>135</v>
      </c>
      <c r="E33" s="64" t="s">
        <v>136</v>
      </c>
      <c r="F33" s="61">
        <v>105</v>
      </c>
      <c r="G33" s="65" t="s">
        <v>74</v>
      </c>
      <c r="H33" s="66" t="s">
        <v>35</v>
      </c>
      <c r="I33" s="61"/>
      <c r="J33" s="61"/>
      <c r="K33" s="61"/>
      <c r="L33" s="67"/>
      <c r="M33" s="66"/>
      <c r="N33" s="65" t="s">
        <v>36</v>
      </c>
      <c r="O33" s="21">
        <v>10280192</v>
      </c>
      <c r="P33" s="22">
        <v>4112076.8000000003</v>
      </c>
      <c r="Q33" s="22">
        <f>O33*50%</f>
        <v>5140096</v>
      </c>
      <c r="R33" s="22">
        <v>0</v>
      </c>
      <c r="S33" s="22">
        <v>0</v>
      </c>
      <c r="T33" s="22">
        <v>0</v>
      </c>
      <c r="U33" s="26">
        <v>0</v>
      </c>
      <c r="V33" s="23">
        <f t="shared" si="1"/>
        <v>19532364.800000001</v>
      </c>
      <c r="W33" s="24" t="s">
        <v>37</v>
      </c>
      <c r="X33" s="68">
        <v>44228</v>
      </c>
      <c r="Y33" s="25" t="s">
        <v>137</v>
      </c>
      <c r="Z33" s="69">
        <v>31412</v>
      </c>
      <c r="AA33" s="70">
        <f t="shared" ca="1" si="0"/>
        <v>36.715068493150682</v>
      </c>
    </row>
    <row r="34" spans="1:28" s="71" customFormat="1" ht="30" x14ac:dyDescent="0.25">
      <c r="A34" s="61">
        <v>30</v>
      </c>
      <c r="B34" s="20">
        <v>37726651</v>
      </c>
      <c r="C34" s="62" t="s">
        <v>138</v>
      </c>
      <c r="D34" s="63" t="s">
        <v>33</v>
      </c>
      <c r="E34" s="64" t="s">
        <v>111</v>
      </c>
      <c r="F34" s="61">
        <v>222</v>
      </c>
      <c r="G34" s="65">
        <v>24</v>
      </c>
      <c r="H34" s="66"/>
      <c r="I34" s="61"/>
      <c r="J34" s="61" t="s">
        <v>35</v>
      </c>
      <c r="K34" s="61"/>
      <c r="L34" s="67"/>
      <c r="M34" s="66"/>
      <c r="N34" s="65" t="s">
        <v>36</v>
      </c>
      <c r="O34" s="21">
        <v>6540407</v>
      </c>
      <c r="P34" s="22">
        <v>0</v>
      </c>
      <c r="Q34" s="22">
        <f>O34*40%</f>
        <v>2616162.8000000003</v>
      </c>
      <c r="R34" s="22">
        <v>0</v>
      </c>
      <c r="S34" s="22">
        <v>0</v>
      </c>
      <c r="T34" s="22">
        <v>0</v>
      </c>
      <c r="U34" s="26">
        <v>0</v>
      </c>
      <c r="V34" s="23">
        <f t="shared" si="1"/>
        <v>9156569.8000000007</v>
      </c>
      <c r="W34" s="24" t="s">
        <v>139</v>
      </c>
      <c r="X34" s="68">
        <v>44270</v>
      </c>
      <c r="Y34" s="25" t="s">
        <v>140</v>
      </c>
      <c r="Z34" s="69">
        <v>28929</v>
      </c>
      <c r="AA34" s="70">
        <f t="shared" ca="1" si="0"/>
        <v>43.517808219178079</v>
      </c>
    </row>
    <row r="35" spans="1:28" s="71" customFormat="1" ht="30" x14ac:dyDescent="0.25">
      <c r="A35" s="61">
        <v>31</v>
      </c>
      <c r="B35" s="20">
        <v>52207321</v>
      </c>
      <c r="C35" s="62" t="s">
        <v>141</v>
      </c>
      <c r="D35" s="63" t="s">
        <v>142</v>
      </c>
      <c r="E35" s="64" t="s">
        <v>143</v>
      </c>
      <c r="F35" s="61" t="s">
        <v>144</v>
      </c>
      <c r="G35" s="65" t="s">
        <v>74</v>
      </c>
      <c r="H35" s="66" t="s">
        <v>35</v>
      </c>
      <c r="I35" s="61"/>
      <c r="J35" s="61"/>
      <c r="K35" s="61"/>
      <c r="L35" s="67"/>
      <c r="M35" s="66"/>
      <c r="N35" s="65" t="s">
        <v>36</v>
      </c>
      <c r="O35" s="21">
        <v>10280192</v>
      </c>
      <c r="P35" s="22">
        <f>O35*40%</f>
        <v>4112076.8000000003</v>
      </c>
      <c r="Q35" s="22">
        <f>O35*50%</f>
        <v>5140096</v>
      </c>
      <c r="R35" s="22">
        <v>0</v>
      </c>
      <c r="S35" s="22">
        <v>0</v>
      </c>
      <c r="T35" s="22">
        <v>0</v>
      </c>
      <c r="U35" s="26">
        <v>0</v>
      </c>
      <c r="V35" s="23">
        <f t="shared" si="1"/>
        <v>19532364.800000001</v>
      </c>
      <c r="W35" s="24">
        <v>0</v>
      </c>
      <c r="X35" s="68">
        <v>44291</v>
      </c>
      <c r="Y35" s="25" t="s">
        <v>145</v>
      </c>
      <c r="Z35" s="69">
        <v>27411</v>
      </c>
      <c r="AA35" s="70">
        <f t="shared" ca="1" si="0"/>
        <v>47.676712328767124</v>
      </c>
    </row>
    <row r="36" spans="1:28" s="72" customFormat="1" ht="30" x14ac:dyDescent="0.25">
      <c r="A36" s="61">
        <v>32</v>
      </c>
      <c r="B36" s="20">
        <v>51753989</v>
      </c>
      <c r="C36" s="62" t="s">
        <v>146</v>
      </c>
      <c r="D36" s="63" t="s">
        <v>33</v>
      </c>
      <c r="E36" s="64" t="s">
        <v>132</v>
      </c>
      <c r="F36" s="61">
        <v>222</v>
      </c>
      <c r="G36" s="65">
        <v>27</v>
      </c>
      <c r="H36" s="66"/>
      <c r="I36" s="61"/>
      <c r="J36" s="61" t="s">
        <v>35</v>
      </c>
      <c r="K36" s="61"/>
      <c r="L36" s="67"/>
      <c r="M36" s="66" t="s">
        <v>36</v>
      </c>
      <c r="N36" s="65"/>
      <c r="O36" s="21">
        <v>5048171</v>
      </c>
      <c r="P36" s="22">
        <v>0</v>
      </c>
      <c r="Q36" s="22">
        <f>O36*40%</f>
        <v>2019268.4000000001</v>
      </c>
      <c r="R36" s="22">
        <f>O36*7%</f>
        <v>353371.97000000003</v>
      </c>
      <c r="S36" s="22">
        <v>0</v>
      </c>
      <c r="T36" s="22">
        <v>0</v>
      </c>
      <c r="U36" s="26">
        <v>0</v>
      </c>
      <c r="V36" s="23">
        <f t="shared" si="1"/>
        <v>7420811.3700000001</v>
      </c>
      <c r="W36" s="24" t="s">
        <v>51</v>
      </c>
      <c r="X36" s="68">
        <v>39084</v>
      </c>
      <c r="Y36" s="25" t="s">
        <v>147</v>
      </c>
      <c r="Z36" s="69">
        <v>23382</v>
      </c>
      <c r="AA36" s="70">
        <f t="shared" ca="1" si="0"/>
        <v>58.715068493150682</v>
      </c>
    </row>
    <row r="37" spans="1:28" s="71" customFormat="1" ht="45" x14ac:dyDescent="0.25">
      <c r="A37" s="61">
        <v>33</v>
      </c>
      <c r="B37" s="20">
        <v>79315507</v>
      </c>
      <c r="C37" s="62" t="s">
        <v>148</v>
      </c>
      <c r="D37" s="63" t="s">
        <v>135</v>
      </c>
      <c r="E37" s="64" t="s">
        <v>44</v>
      </c>
      <c r="F37" s="61">
        <v>105</v>
      </c>
      <c r="G37" s="65" t="s">
        <v>74</v>
      </c>
      <c r="H37" s="66"/>
      <c r="I37" s="61"/>
      <c r="J37" s="61" t="s">
        <v>149</v>
      </c>
      <c r="K37" s="61"/>
      <c r="L37" s="67"/>
      <c r="M37" s="66" t="s">
        <v>36</v>
      </c>
      <c r="N37" s="65"/>
      <c r="O37" s="21">
        <v>5959525</v>
      </c>
      <c r="P37" s="22">
        <f>O37*30%</f>
        <v>1787857.5</v>
      </c>
      <c r="Q37" s="22">
        <f>(O37+P37)*50%</f>
        <v>3873691.25</v>
      </c>
      <c r="R37" s="22">
        <f>(O37+P37)*7%</f>
        <v>542316.77500000002</v>
      </c>
      <c r="S37" s="22">
        <v>0</v>
      </c>
      <c r="T37" s="22">
        <v>58500</v>
      </c>
      <c r="U37" s="26">
        <v>0</v>
      </c>
      <c r="V37" s="23">
        <f t="shared" si="1"/>
        <v>12221890.525</v>
      </c>
      <c r="W37" s="24" t="s">
        <v>68</v>
      </c>
      <c r="X37" s="68">
        <v>33848</v>
      </c>
      <c r="Y37" s="25" t="s">
        <v>150</v>
      </c>
      <c r="Z37" s="69">
        <v>23444</v>
      </c>
      <c r="AA37" s="70">
        <f t="shared" ca="1" si="0"/>
        <v>58.545205479452058</v>
      </c>
    </row>
    <row r="38" spans="1:28" s="71" customFormat="1" ht="30" x14ac:dyDescent="0.25">
      <c r="A38" s="61">
        <v>34</v>
      </c>
      <c r="B38" s="20">
        <v>1058845375</v>
      </c>
      <c r="C38" s="62" t="s">
        <v>243</v>
      </c>
      <c r="D38" s="63" t="s">
        <v>54</v>
      </c>
      <c r="E38" s="64" t="s">
        <v>176</v>
      </c>
      <c r="F38" s="61">
        <v>314</v>
      </c>
      <c r="G38" s="65">
        <v>19</v>
      </c>
      <c r="H38" s="66"/>
      <c r="I38" s="61"/>
      <c r="J38" s="61"/>
      <c r="K38" s="61"/>
      <c r="L38" s="67"/>
      <c r="M38" s="66"/>
      <c r="N38" s="65" t="s">
        <v>36</v>
      </c>
      <c r="O38" s="21">
        <v>3152414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6">
        <v>0</v>
      </c>
      <c r="V38" s="23">
        <f>SUM(O38:U38)</f>
        <v>3152414</v>
      </c>
      <c r="W38" s="24" t="s">
        <v>37</v>
      </c>
      <c r="X38" s="68"/>
      <c r="Y38" s="25"/>
      <c r="Z38" s="69">
        <v>24787</v>
      </c>
      <c r="AA38" s="70">
        <f ca="1">(TODAY()-Z38)/365</f>
        <v>54.865753424657534</v>
      </c>
    </row>
    <row r="39" spans="1:28" s="71" customFormat="1" ht="30" x14ac:dyDescent="0.25">
      <c r="A39" s="61">
        <v>35</v>
      </c>
      <c r="B39" s="20">
        <v>1031127460</v>
      </c>
      <c r="C39" s="62" t="s">
        <v>151</v>
      </c>
      <c r="D39" s="63" t="s">
        <v>54</v>
      </c>
      <c r="E39" s="64" t="s">
        <v>40</v>
      </c>
      <c r="F39" s="61">
        <v>314</v>
      </c>
      <c r="G39" s="65">
        <v>15</v>
      </c>
      <c r="H39" s="66"/>
      <c r="I39" s="61"/>
      <c r="J39" s="61"/>
      <c r="K39" s="61"/>
      <c r="L39" s="67" t="s">
        <v>35</v>
      </c>
      <c r="M39" s="66"/>
      <c r="N39" s="65" t="s">
        <v>36</v>
      </c>
      <c r="O39" s="21">
        <v>2899561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6">
        <v>0</v>
      </c>
      <c r="V39" s="23">
        <f t="shared" si="1"/>
        <v>2899561</v>
      </c>
      <c r="W39" s="24">
        <v>0</v>
      </c>
      <c r="X39" s="68">
        <v>44579</v>
      </c>
      <c r="Y39" s="25" t="s">
        <v>152</v>
      </c>
      <c r="Z39" s="69">
        <v>32907</v>
      </c>
      <c r="AA39" s="70">
        <f t="shared" ca="1" si="0"/>
        <v>32.61917808219178</v>
      </c>
    </row>
    <row r="40" spans="1:28" s="71" customFormat="1" ht="45" x14ac:dyDescent="0.25">
      <c r="A40" s="61">
        <v>36</v>
      </c>
      <c r="B40" s="20">
        <v>52227361</v>
      </c>
      <c r="C40" s="62" t="s">
        <v>153</v>
      </c>
      <c r="D40" s="63" t="s">
        <v>154</v>
      </c>
      <c r="E40" s="64" t="s">
        <v>34</v>
      </c>
      <c r="F40" s="61" t="s">
        <v>82</v>
      </c>
      <c r="G40" s="65" t="s">
        <v>83</v>
      </c>
      <c r="H40" s="66" t="s">
        <v>35</v>
      </c>
      <c r="I40" s="61"/>
      <c r="J40" s="61"/>
      <c r="K40" s="61"/>
      <c r="L40" s="67"/>
      <c r="M40" s="66"/>
      <c r="N40" s="65" t="s">
        <v>36</v>
      </c>
      <c r="O40" s="21">
        <v>13863780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6">
        <v>0</v>
      </c>
      <c r="V40" s="23">
        <f t="shared" si="1"/>
        <v>13863780</v>
      </c>
      <c r="W40" s="24" t="s">
        <v>65</v>
      </c>
      <c r="X40" s="68">
        <v>43922</v>
      </c>
      <c r="Y40" s="25" t="s">
        <v>155</v>
      </c>
      <c r="Z40" s="69">
        <v>27600</v>
      </c>
      <c r="AA40" s="70">
        <f t="shared" ca="1" si="0"/>
        <v>47.158904109589038</v>
      </c>
    </row>
    <row r="41" spans="1:28" s="71" customFormat="1" ht="30" x14ac:dyDescent="0.25">
      <c r="A41" s="61">
        <v>37</v>
      </c>
      <c r="B41" s="20">
        <v>52557104</v>
      </c>
      <c r="C41" s="62" t="s">
        <v>156</v>
      </c>
      <c r="D41" s="63" t="s">
        <v>135</v>
      </c>
      <c r="E41" s="64" t="s">
        <v>55</v>
      </c>
      <c r="F41" s="61">
        <v>105</v>
      </c>
      <c r="G41" s="65" t="s">
        <v>74</v>
      </c>
      <c r="H41" s="66" t="s">
        <v>35</v>
      </c>
      <c r="I41" s="61"/>
      <c r="J41" s="61"/>
      <c r="K41" s="61"/>
      <c r="L41" s="67"/>
      <c r="M41" s="66"/>
      <c r="N41" s="65" t="s">
        <v>36</v>
      </c>
      <c r="O41" s="21">
        <v>10280192</v>
      </c>
      <c r="P41" s="22">
        <v>4112076.8000000003</v>
      </c>
      <c r="Q41" s="22">
        <f>O41*50%</f>
        <v>5140096</v>
      </c>
      <c r="R41" s="22">
        <f>O41*5%</f>
        <v>514009.60000000003</v>
      </c>
      <c r="S41" s="22">
        <v>0</v>
      </c>
      <c r="T41" s="22">
        <v>0</v>
      </c>
      <c r="U41" s="26">
        <v>0</v>
      </c>
      <c r="V41" s="23">
        <f t="shared" si="1"/>
        <v>20046374.400000002</v>
      </c>
      <c r="W41" s="24" t="s">
        <v>115</v>
      </c>
      <c r="X41" s="68">
        <v>43941</v>
      </c>
      <c r="Y41" s="25" t="s">
        <v>157</v>
      </c>
      <c r="Z41" s="69">
        <v>26471</v>
      </c>
      <c r="AA41" s="70">
        <f t="shared" ca="1" si="0"/>
        <v>50.252054794520546</v>
      </c>
    </row>
    <row r="42" spans="1:28" s="71" customFormat="1" ht="30" x14ac:dyDescent="0.25">
      <c r="A42" s="61">
        <v>38</v>
      </c>
      <c r="B42" s="20">
        <v>51724090</v>
      </c>
      <c r="C42" s="62" t="s">
        <v>158</v>
      </c>
      <c r="D42" s="63" t="s">
        <v>43</v>
      </c>
      <c r="E42" s="64" t="s">
        <v>40</v>
      </c>
      <c r="F42" s="61">
        <v>425</v>
      </c>
      <c r="G42" s="65" t="s">
        <v>159</v>
      </c>
      <c r="H42" s="66" t="s">
        <v>35</v>
      </c>
      <c r="I42" s="61"/>
      <c r="J42" s="61"/>
      <c r="K42" s="61"/>
      <c r="L42" s="67"/>
      <c r="M42" s="66" t="s">
        <v>36</v>
      </c>
      <c r="N42" s="65"/>
      <c r="O42" s="21">
        <v>2961138</v>
      </c>
      <c r="P42" s="22">
        <v>0</v>
      </c>
      <c r="Q42" s="22">
        <v>0</v>
      </c>
      <c r="R42" s="22">
        <f>O42*3%</f>
        <v>88834.14</v>
      </c>
      <c r="S42" s="22">
        <f>O42*2%</f>
        <v>59222.76</v>
      </c>
      <c r="T42" s="22">
        <v>0</v>
      </c>
      <c r="U42" s="26">
        <v>0</v>
      </c>
      <c r="V42" s="23">
        <f t="shared" si="1"/>
        <v>3109194.9</v>
      </c>
      <c r="W42" s="24" t="s">
        <v>37</v>
      </c>
      <c r="X42" s="68">
        <v>42401</v>
      </c>
      <c r="Y42" s="25" t="s">
        <v>160</v>
      </c>
      <c r="Z42" s="69">
        <v>23284</v>
      </c>
      <c r="AA42" s="70">
        <f t="shared" ca="1" si="0"/>
        <v>58.983561643835614</v>
      </c>
    </row>
    <row r="43" spans="1:28" s="71" customFormat="1" ht="30" x14ac:dyDescent="0.25">
      <c r="A43" s="61">
        <v>39</v>
      </c>
      <c r="B43" s="20">
        <v>39760112</v>
      </c>
      <c r="C43" s="62" t="s">
        <v>161</v>
      </c>
      <c r="D43" s="63" t="s">
        <v>54</v>
      </c>
      <c r="E43" s="64" t="s">
        <v>40</v>
      </c>
      <c r="F43" s="61">
        <v>314</v>
      </c>
      <c r="G43" s="65">
        <v>15</v>
      </c>
      <c r="H43" s="66"/>
      <c r="I43" s="61"/>
      <c r="J43" s="61" t="s">
        <v>103</v>
      </c>
      <c r="K43" s="61"/>
      <c r="L43" s="67"/>
      <c r="M43" s="66" t="s">
        <v>36</v>
      </c>
      <c r="N43" s="65"/>
      <c r="O43" s="21">
        <v>2899561</v>
      </c>
      <c r="P43" s="22">
        <v>0</v>
      </c>
      <c r="Q43" s="22">
        <v>0</v>
      </c>
      <c r="R43" s="22">
        <f>O43*7%</f>
        <v>202969.27000000002</v>
      </c>
      <c r="S43" s="22">
        <v>0</v>
      </c>
      <c r="T43" s="22">
        <v>0</v>
      </c>
      <c r="U43" s="26">
        <v>0</v>
      </c>
      <c r="V43" s="23">
        <f t="shared" si="1"/>
        <v>3102530.27</v>
      </c>
      <c r="W43" s="24" t="s">
        <v>104</v>
      </c>
      <c r="X43" s="68">
        <v>39084</v>
      </c>
      <c r="Y43" s="25" t="s">
        <v>162</v>
      </c>
      <c r="Z43" s="69">
        <v>26576</v>
      </c>
      <c r="AA43" s="70">
        <f t="shared" ca="1" si="0"/>
        <v>49.964383561643835</v>
      </c>
    </row>
    <row r="44" spans="1:28" s="71" customFormat="1" ht="30" x14ac:dyDescent="0.25">
      <c r="A44" s="61">
        <v>40</v>
      </c>
      <c r="B44" s="20">
        <v>1015994465</v>
      </c>
      <c r="C44" s="62" t="s">
        <v>163</v>
      </c>
      <c r="D44" s="63" t="s">
        <v>54</v>
      </c>
      <c r="E44" s="64" t="s">
        <v>58</v>
      </c>
      <c r="F44" s="61">
        <v>314</v>
      </c>
      <c r="G44" s="65">
        <v>15</v>
      </c>
      <c r="H44" s="66"/>
      <c r="I44" s="61"/>
      <c r="J44" s="61"/>
      <c r="K44" s="61" t="s">
        <v>103</v>
      </c>
      <c r="L44" s="67"/>
      <c r="M44" s="66" t="s">
        <v>36</v>
      </c>
      <c r="N44" s="65"/>
      <c r="O44" s="21">
        <v>2899561</v>
      </c>
      <c r="P44" s="22">
        <v>0</v>
      </c>
      <c r="Q44" s="22">
        <v>0</v>
      </c>
      <c r="R44" s="22">
        <f>O44*3%</f>
        <v>86986.83</v>
      </c>
      <c r="S44" s="22">
        <v>0</v>
      </c>
      <c r="T44" s="22">
        <v>0</v>
      </c>
      <c r="U44" s="26">
        <v>0</v>
      </c>
      <c r="V44" s="23">
        <f t="shared" si="1"/>
        <v>2986547.83</v>
      </c>
      <c r="W44" s="24" t="s">
        <v>45</v>
      </c>
      <c r="X44" s="68">
        <v>42312</v>
      </c>
      <c r="Y44" s="25" t="s">
        <v>164</v>
      </c>
      <c r="Z44" s="69">
        <v>31504</v>
      </c>
      <c r="AA44" s="70">
        <f t="shared" ca="1" si="0"/>
        <v>36.463013698630135</v>
      </c>
    </row>
    <row r="45" spans="1:28" s="71" customFormat="1" ht="30" x14ac:dyDescent="0.25">
      <c r="A45" s="61">
        <v>41</v>
      </c>
      <c r="B45" s="20">
        <v>46357433</v>
      </c>
      <c r="C45" s="62" t="s">
        <v>165</v>
      </c>
      <c r="D45" s="63" t="s">
        <v>54</v>
      </c>
      <c r="E45" s="64" t="s">
        <v>40</v>
      </c>
      <c r="F45" s="61">
        <v>314</v>
      </c>
      <c r="G45" s="65">
        <v>21</v>
      </c>
      <c r="H45" s="66"/>
      <c r="I45" s="61"/>
      <c r="J45" s="61"/>
      <c r="K45" s="61"/>
      <c r="L45" s="67" t="s">
        <v>35</v>
      </c>
      <c r="M45" s="66"/>
      <c r="N45" s="65" t="s">
        <v>36</v>
      </c>
      <c r="O45" s="21">
        <v>3291507</v>
      </c>
      <c r="P45" s="22">
        <v>0</v>
      </c>
      <c r="Q45" s="22">
        <v>0</v>
      </c>
      <c r="R45" s="22">
        <f>O45*7%</f>
        <v>230405.49000000002</v>
      </c>
      <c r="S45" s="22">
        <v>0</v>
      </c>
      <c r="T45" s="22">
        <v>0</v>
      </c>
      <c r="U45" s="26">
        <v>0</v>
      </c>
      <c r="V45" s="23">
        <f t="shared" si="1"/>
        <v>3521912.49</v>
      </c>
      <c r="W45" s="24">
        <v>0</v>
      </c>
      <c r="X45" s="68">
        <v>44579</v>
      </c>
      <c r="Y45" s="25" t="s">
        <v>166</v>
      </c>
      <c r="Z45" s="69">
        <v>22425</v>
      </c>
      <c r="AA45" s="70">
        <f t="shared" ca="1" si="0"/>
        <v>61.336986301369862</v>
      </c>
    </row>
    <row r="46" spans="1:28" s="78" customFormat="1" ht="30" x14ac:dyDescent="0.25">
      <c r="A46" s="61">
        <v>42</v>
      </c>
      <c r="B46" s="23">
        <v>35325745</v>
      </c>
      <c r="C46" s="64" t="s">
        <v>167</v>
      </c>
      <c r="D46" s="77" t="s">
        <v>135</v>
      </c>
      <c r="E46" s="64" t="s">
        <v>58</v>
      </c>
      <c r="F46" s="61">
        <v>105</v>
      </c>
      <c r="G46" s="65" t="s">
        <v>50</v>
      </c>
      <c r="H46" s="66"/>
      <c r="I46" s="61"/>
      <c r="J46" s="61" t="s">
        <v>149</v>
      </c>
      <c r="K46" s="61"/>
      <c r="L46" s="67"/>
      <c r="M46" s="66" t="s">
        <v>36</v>
      </c>
      <c r="N46" s="65"/>
      <c r="O46" s="21">
        <v>6303113</v>
      </c>
      <c r="P46" s="22">
        <f>O46*30%</f>
        <v>1890933.9</v>
      </c>
      <c r="Q46" s="22">
        <f>(O46+P46)*50%</f>
        <v>4097023.45</v>
      </c>
      <c r="R46" s="22">
        <f>(O46+P46)*7%+11462</f>
        <v>585045.28300000005</v>
      </c>
      <c r="S46" s="22">
        <v>0</v>
      </c>
      <c r="T46" s="22">
        <v>58500</v>
      </c>
      <c r="U46" s="26">
        <v>0</v>
      </c>
      <c r="V46" s="23">
        <f t="shared" si="1"/>
        <v>12934615.633000001</v>
      </c>
      <c r="W46" s="24" t="s">
        <v>168</v>
      </c>
      <c r="X46" s="68">
        <v>29005</v>
      </c>
      <c r="Y46" s="25" t="s">
        <v>169</v>
      </c>
      <c r="Z46" s="69">
        <v>21736</v>
      </c>
      <c r="AA46" s="70">
        <f t="shared" ca="1" si="0"/>
        <v>63.224657534246575</v>
      </c>
      <c r="AB46" s="71"/>
    </row>
    <row r="47" spans="1:28" s="71" customFormat="1" ht="30" x14ac:dyDescent="0.25">
      <c r="A47" s="61">
        <v>43</v>
      </c>
      <c r="B47" s="20">
        <v>51978047</v>
      </c>
      <c r="C47" s="62" t="s">
        <v>170</v>
      </c>
      <c r="D47" s="63" t="s">
        <v>33</v>
      </c>
      <c r="E47" s="64" t="s">
        <v>40</v>
      </c>
      <c r="F47" s="61">
        <v>222</v>
      </c>
      <c r="G47" s="65">
        <v>30</v>
      </c>
      <c r="H47" s="66"/>
      <c r="I47" s="61"/>
      <c r="J47" s="61" t="s">
        <v>35</v>
      </c>
      <c r="K47" s="61"/>
      <c r="L47" s="67"/>
      <c r="M47" s="66" t="s">
        <v>36</v>
      </c>
      <c r="N47" s="65"/>
      <c r="O47" s="21">
        <v>5791497</v>
      </c>
      <c r="P47" s="22">
        <v>0</v>
      </c>
      <c r="Q47" s="22">
        <f>O47*40%</f>
        <v>2316598.8000000003</v>
      </c>
      <c r="R47" s="22">
        <f>O47*5%</f>
        <v>289574.85000000003</v>
      </c>
      <c r="S47" s="22">
        <v>0</v>
      </c>
      <c r="T47" s="22">
        <v>0</v>
      </c>
      <c r="U47" s="26">
        <v>0</v>
      </c>
      <c r="V47" s="23">
        <f t="shared" si="1"/>
        <v>8397670.6500000004</v>
      </c>
      <c r="W47" s="24" t="s">
        <v>45</v>
      </c>
      <c r="X47" s="68">
        <v>40093</v>
      </c>
      <c r="Y47" s="25" t="s">
        <v>93</v>
      </c>
      <c r="Z47" s="69">
        <v>25957</v>
      </c>
      <c r="AA47" s="70">
        <f t="shared" ca="1" si="0"/>
        <v>51.660273972602738</v>
      </c>
    </row>
    <row r="48" spans="1:28" s="71" customFormat="1" ht="30" x14ac:dyDescent="0.25">
      <c r="A48" s="61">
        <v>44</v>
      </c>
      <c r="B48" s="20">
        <v>24022412</v>
      </c>
      <c r="C48" s="62" t="s">
        <v>171</v>
      </c>
      <c r="D48" s="63" t="s">
        <v>135</v>
      </c>
      <c r="E48" s="64" t="s">
        <v>118</v>
      </c>
      <c r="F48" s="61">
        <v>105</v>
      </c>
      <c r="G48" s="65" t="s">
        <v>74</v>
      </c>
      <c r="H48" s="66"/>
      <c r="I48" s="61"/>
      <c r="J48" s="61" t="s">
        <v>149</v>
      </c>
      <c r="K48" s="61"/>
      <c r="L48" s="67"/>
      <c r="M48" s="66" t="s">
        <v>36</v>
      </c>
      <c r="N48" s="65"/>
      <c r="O48" s="21">
        <v>5959525</v>
      </c>
      <c r="P48" s="22">
        <f>O48*30%</f>
        <v>1787857.5</v>
      </c>
      <c r="Q48" s="22">
        <f>(O48+P48)*50%</f>
        <v>3873691.25</v>
      </c>
      <c r="R48" s="22">
        <f>(O48+P48)*7%</f>
        <v>542316.77500000002</v>
      </c>
      <c r="S48" s="22">
        <v>0</v>
      </c>
      <c r="T48" s="22">
        <v>58500</v>
      </c>
      <c r="U48" s="26">
        <v>0</v>
      </c>
      <c r="V48" s="23">
        <f t="shared" si="1"/>
        <v>12221890.525</v>
      </c>
      <c r="W48" s="24" t="s">
        <v>65</v>
      </c>
      <c r="X48" s="68">
        <v>35478</v>
      </c>
      <c r="Y48" s="25" t="s">
        <v>172</v>
      </c>
      <c r="Z48" s="69">
        <v>22316</v>
      </c>
      <c r="AA48" s="70">
        <f t="shared" ca="1" si="0"/>
        <v>61.635616438356166</v>
      </c>
    </row>
    <row r="49" spans="1:28" s="71" customFormat="1" ht="30" x14ac:dyDescent="0.25">
      <c r="A49" s="61">
        <v>45</v>
      </c>
      <c r="B49" s="20">
        <v>52559589</v>
      </c>
      <c r="C49" s="62" t="s">
        <v>173</v>
      </c>
      <c r="D49" s="63" t="s">
        <v>54</v>
      </c>
      <c r="E49" s="64" t="s">
        <v>174</v>
      </c>
      <c r="F49" s="61">
        <v>314</v>
      </c>
      <c r="G49" s="65">
        <v>19</v>
      </c>
      <c r="H49" s="66"/>
      <c r="I49" s="61"/>
      <c r="J49" s="61" t="s">
        <v>35</v>
      </c>
      <c r="K49" s="61"/>
      <c r="L49" s="67"/>
      <c r="M49" s="66"/>
      <c r="N49" s="65" t="s">
        <v>36</v>
      </c>
      <c r="O49" s="21">
        <v>3152414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6">
        <v>0</v>
      </c>
      <c r="V49" s="23">
        <f t="shared" si="1"/>
        <v>3152414</v>
      </c>
      <c r="W49" s="24" t="s">
        <v>45</v>
      </c>
      <c r="X49" s="68">
        <v>44166</v>
      </c>
      <c r="Y49" s="25" t="s">
        <v>175</v>
      </c>
      <c r="Z49" s="69">
        <v>26790</v>
      </c>
      <c r="AA49" s="70">
        <f t="shared" ca="1" si="0"/>
        <v>49.37808219178082</v>
      </c>
    </row>
    <row r="50" spans="1:28" s="71" customFormat="1" ht="30" x14ac:dyDescent="0.25">
      <c r="A50" s="61">
        <v>46</v>
      </c>
      <c r="B50" s="20">
        <v>1068927203</v>
      </c>
      <c r="C50" s="62" t="s">
        <v>177</v>
      </c>
      <c r="D50" s="63" t="s">
        <v>54</v>
      </c>
      <c r="E50" s="64" t="s">
        <v>132</v>
      </c>
      <c r="F50" s="61">
        <v>314</v>
      </c>
      <c r="G50" s="65" t="s">
        <v>178</v>
      </c>
      <c r="H50" s="66"/>
      <c r="I50" s="61"/>
      <c r="J50" s="61"/>
      <c r="K50" s="61" t="s">
        <v>103</v>
      </c>
      <c r="L50" s="67"/>
      <c r="M50" s="66" t="s">
        <v>36</v>
      </c>
      <c r="N50" s="65"/>
      <c r="O50" s="21">
        <v>2529890</v>
      </c>
      <c r="P50" s="22">
        <v>0</v>
      </c>
      <c r="Q50" s="22">
        <v>0</v>
      </c>
      <c r="R50" s="22">
        <f>O50*3%</f>
        <v>75896.7</v>
      </c>
      <c r="S50" s="22">
        <v>0</v>
      </c>
      <c r="T50" s="22">
        <v>0</v>
      </c>
      <c r="U50" s="26">
        <v>0</v>
      </c>
      <c r="V50" s="23">
        <f t="shared" si="1"/>
        <v>2605786.7000000002</v>
      </c>
      <c r="W50" s="24" t="s">
        <v>45</v>
      </c>
      <c r="X50" s="68">
        <v>42705</v>
      </c>
      <c r="Y50" s="25" t="s">
        <v>179</v>
      </c>
      <c r="Z50" s="69">
        <v>32517</v>
      </c>
      <c r="AA50" s="70">
        <f t="shared" ca="1" si="0"/>
        <v>33.68767123287671</v>
      </c>
    </row>
    <row r="51" spans="1:28" s="71" customFormat="1" ht="30" x14ac:dyDescent="0.25">
      <c r="A51" s="61">
        <v>47</v>
      </c>
      <c r="B51" s="20">
        <v>52100023</v>
      </c>
      <c r="C51" s="62" t="s">
        <v>180</v>
      </c>
      <c r="D51" s="63" t="s">
        <v>142</v>
      </c>
      <c r="E51" s="64" t="s">
        <v>40</v>
      </c>
      <c r="F51" s="61" t="s">
        <v>144</v>
      </c>
      <c r="G51" s="65" t="s">
        <v>74</v>
      </c>
      <c r="H51" s="66" t="s">
        <v>35</v>
      </c>
      <c r="I51" s="61"/>
      <c r="J51" s="61"/>
      <c r="K51" s="61"/>
      <c r="L51" s="67"/>
      <c r="M51" s="66"/>
      <c r="N51" s="65" t="s">
        <v>36</v>
      </c>
      <c r="O51" s="21">
        <v>10280192</v>
      </c>
      <c r="P51" s="22">
        <f>O51*40%</f>
        <v>4112076.8000000003</v>
      </c>
      <c r="Q51" s="22">
        <v>5140096</v>
      </c>
      <c r="R51" s="22">
        <v>0</v>
      </c>
      <c r="S51" s="22">
        <v>0</v>
      </c>
      <c r="T51" s="22">
        <v>0</v>
      </c>
      <c r="U51" s="26">
        <v>0</v>
      </c>
      <c r="V51" s="23">
        <f t="shared" si="1"/>
        <v>19532364.800000001</v>
      </c>
      <c r="W51" s="24" t="s">
        <v>68</v>
      </c>
      <c r="X51" s="68">
        <v>44392</v>
      </c>
      <c r="Y51" s="25" t="s">
        <v>181</v>
      </c>
      <c r="Z51" s="69">
        <v>26612</v>
      </c>
      <c r="AA51" s="70">
        <f t="shared" ca="1" si="0"/>
        <v>49.865753424657534</v>
      </c>
    </row>
    <row r="52" spans="1:28" s="71" customFormat="1" ht="45" x14ac:dyDescent="0.25">
      <c r="A52" s="61">
        <v>48</v>
      </c>
      <c r="B52" s="20">
        <v>79837126</v>
      </c>
      <c r="C52" s="62" t="s">
        <v>182</v>
      </c>
      <c r="D52" s="63" t="s">
        <v>183</v>
      </c>
      <c r="E52" s="64" t="s">
        <v>34</v>
      </c>
      <c r="F52" s="61">
        <v>480</v>
      </c>
      <c r="G52" s="65">
        <v>16</v>
      </c>
      <c r="H52" s="66"/>
      <c r="I52" s="61"/>
      <c r="J52" s="61" t="s">
        <v>35</v>
      </c>
      <c r="K52" s="61"/>
      <c r="L52" s="67"/>
      <c r="M52" s="66"/>
      <c r="N52" s="65" t="s">
        <v>36</v>
      </c>
      <c r="O52" s="21">
        <v>2290291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6">
        <v>0</v>
      </c>
      <c r="V52" s="23">
        <f t="shared" si="1"/>
        <v>2290291</v>
      </c>
      <c r="W52" s="24" t="s">
        <v>45</v>
      </c>
      <c r="X52" s="68">
        <v>44166</v>
      </c>
      <c r="Y52" s="25" t="s">
        <v>184</v>
      </c>
      <c r="Z52" s="69">
        <v>27634</v>
      </c>
      <c r="AA52" s="70">
        <f t="shared" ca="1" si="0"/>
        <v>47.065753424657537</v>
      </c>
    </row>
    <row r="53" spans="1:28" s="71" customFormat="1" ht="30" x14ac:dyDescent="0.25">
      <c r="A53" s="61">
        <v>49</v>
      </c>
      <c r="B53" s="22">
        <v>6762048</v>
      </c>
      <c r="C53" s="64" t="s">
        <v>185</v>
      </c>
      <c r="D53" s="63" t="s">
        <v>61</v>
      </c>
      <c r="E53" s="64" t="s">
        <v>111</v>
      </c>
      <c r="F53" s="61">
        <v>219</v>
      </c>
      <c r="G53" s="65">
        <v>18</v>
      </c>
      <c r="H53" s="66"/>
      <c r="I53" s="61"/>
      <c r="J53" s="61" t="s">
        <v>35</v>
      </c>
      <c r="K53" s="61"/>
      <c r="L53" s="67"/>
      <c r="M53" s="66" t="s">
        <v>36</v>
      </c>
      <c r="N53" s="65"/>
      <c r="O53" s="21">
        <v>4082666</v>
      </c>
      <c r="P53" s="22">
        <v>0</v>
      </c>
      <c r="Q53" s="22">
        <f>O53*40%</f>
        <v>1633066.4000000001</v>
      </c>
      <c r="R53" s="22">
        <f>O53*7%</f>
        <v>285786.62000000005</v>
      </c>
      <c r="S53" s="22">
        <v>0</v>
      </c>
      <c r="T53" s="22">
        <v>0</v>
      </c>
      <c r="U53" s="26">
        <v>0</v>
      </c>
      <c r="V53" s="23">
        <f t="shared" si="1"/>
        <v>6001519.0200000005</v>
      </c>
      <c r="W53" s="24" t="s">
        <v>51</v>
      </c>
      <c r="X53" s="68">
        <v>39084</v>
      </c>
      <c r="Y53" s="25" t="s">
        <v>186</v>
      </c>
      <c r="Z53" s="69">
        <v>21654</v>
      </c>
      <c r="AA53" s="70">
        <f t="shared" ca="1" si="0"/>
        <v>63.449315068493149</v>
      </c>
    </row>
    <row r="54" spans="1:28" s="71" customFormat="1" ht="30" x14ac:dyDescent="0.25">
      <c r="A54" s="61">
        <v>50</v>
      </c>
      <c r="B54" s="20">
        <v>52464940</v>
      </c>
      <c r="C54" s="62" t="s">
        <v>187</v>
      </c>
      <c r="D54" s="63" t="s">
        <v>54</v>
      </c>
      <c r="E54" s="64" t="s">
        <v>64</v>
      </c>
      <c r="F54" s="61">
        <v>314</v>
      </c>
      <c r="G54" s="65">
        <v>19</v>
      </c>
      <c r="H54" s="66"/>
      <c r="I54" s="61"/>
      <c r="J54" s="61" t="s">
        <v>35</v>
      </c>
      <c r="K54" s="61"/>
      <c r="L54" s="67"/>
      <c r="M54" s="66"/>
      <c r="N54" s="65" t="s">
        <v>36</v>
      </c>
      <c r="O54" s="21">
        <v>3152414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3">
        <f>SUM(O54:U54)</f>
        <v>3152414</v>
      </c>
      <c r="W54" s="27" t="s">
        <v>65</v>
      </c>
      <c r="X54" s="73">
        <v>39084</v>
      </c>
      <c r="Y54" s="25" t="s">
        <v>188</v>
      </c>
      <c r="Z54" s="69">
        <v>22037</v>
      </c>
      <c r="AA54" s="70">
        <f ca="1">(TODAY()-Z54)/365</f>
        <v>62.4</v>
      </c>
    </row>
    <row r="55" spans="1:28" s="78" customFormat="1" ht="30" x14ac:dyDescent="0.25">
      <c r="A55" s="61">
        <v>51</v>
      </c>
      <c r="B55" s="20">
        <v>39789074</v>
      </c>
      <c r="C55" s="62" t="s">
        <v>189</v>
      </c>
      <c r="D55" s="63" t="s">
        <v>61</v>
      </c>
      <c r="E55" s="64" t="s">
        <v>136</v>
      </c>
      <c r="F55" s="61">
        <v>219</v>
      </c>
      <c r="G55" s="65">
        <v>17</v>
      </c>
      <c r="H55" s="66"/>
      <c r="I55" s="61"/>
      <c r="J55" s="61" t="s">
        <v>35</v>
      </c>
      <c r="K55" s="61"/>
      <c r="L55" s="67"/>
      <c r="M55" s="66" t="s">
        <v>36</v>
      </c>
      <c r="N55" s="65"/>
      <c r="O55" s="21">
        <v>4026950</v>
      </c>
      <c r="P55" s="22">
        <v>0</v>
      </c>
      <c r="Q55" s="22">
        <f>O55*40%</f>
        <v>1610780</v>
      </c>
      <c r="R55" s="22">
        <f>O55*7%</f>
        <v>281886.5</v>
      </c>
      <c r="S55" s="22">
        <v>0</v>
      </c>
      <c r="T55" s="22">
        <v>58500</v>
      </c>
      <c r="U55" s="26">
        <v>0</v>
      </c>
      <c r="V55" s="23">
        <f t="shared" si="1"/>
        <v>5978116.5</v>
      </c>
      <c r="W55" s="24" t="s">
        <v>65</v>
      </c>
      <c r="X55" s="68">
        <v>35863</v>
      </c>
      <c r="Y55" s="25" t="s">
        <v>190</v>
      </c>
      <c r="Z55" s="69">
        <v>25832</v>
      </c>
      <c r="AA55" s="70">
        <f t="shared" ca="1" si="0"/>
        <v>52.0027397260274</v>
      </c>
      <c r="AB55" s="71"/>
    </row>
    <row r="56" spans="1:28" s="71" customFormat="1" ht="30" x14ac:dyDescent="0.25">
      <c r="A56" s="61">
        <v>52</v>
      </c>
      <c r="B56" s="20">
        <v>29328794</v>
      </c>
      <c r="C56" s="62" t="s">
        <v>191</v>
      </c>
      <c r="D56" s="63" t="s">
        <v>33</v>
      </c>
      <c r="E56" s="64" t="s">
        <v>40</v>
      </c>
      <c r="F56" s="61">
        <v>222</v>
      </c>
      <c r="G56" s="65">
        <v>21</v>
      </c>
      <c r="H56" s="66"/>
      <c r="I56" s="61"/>
      <c r="J56" s="61" t="s">
        <v>35</v>
      </c>
      <c r="K56" s="61"/>
      <c r="L56" s="67"/>
      <c r="M56" s="66"/>
      <c r="N56" s="65" t="s">
        <v>36</v>
      </c>
      <c r="O56" s="21">
        <v>6306570</v>
      </c>
      <c r="P56" s="22">
        <v>0</v>
      </c>
      <c r="Q56" s="22">
        <f>O56*40%</f>
        <v>2522628</v>
      </c>
      <c r="R56" s="22">
        <v>0</v>
      </c>
      <c r="S56" s="22">
        <v>0</v>
      </c>
      <c r="T56" s="22">
        <v>0</v>
      </c>
      <c r="U56" s="26">
        <v>0</v>
      </c>
      <c r="V56" s="23">
        <f t="shared" si="1"/>
        <v>8829198</v>
      </c>
      <c r="W56" s="24" t="s">
        <v>45</v>
      </c>
      <c r="X56" s="68">
        <v>44166</v>
      </c>
      <c r="Y56" s="25" t="s">
        <v>192</v>
      </c>
      <c r="Z56" s="69">
        <v>22265</v>
      </c>
      <c r="AA56" s="70">
        <f t="shared" ca="1" si="0"/>
        <v>61.775342465753425</v>
      </c>
    </row>
    <row r="57" spans="1:28" s="71" customFormat="1" ht="30" x14ac:dyDescent="0.25">
      <c r="A57" s="61">
        <v>53</v>
      </c>
      <c r="B57" s="20">
        <v>79334363</v>
      </c>
      <c r="C57" s="62" t="s">
        <v>193</v>
      </c>
      <c r="D57" s="63" t="s">
        <v>183</v>
      </c>
      <c r="E57" s="64" t="s">
        <v>194</v>
      </c>
      <c r="F57" s="61">
        <v>480</v>
      </c>
      <c r="G57" s="65">
        <v>16</v>
      </c>
      <c r="H57" s="66" t="s">
        <v>35</v>
      </c>
      <c r="I57" s="61"/>
      <c r="J57" s="61"/>
      <c r="K57" s="61"/>
      <c r="L57" s="67"/>
      <c r="M57" s="66"/>
      <c r="N57" s="65" t="s">
        <v>36</v>
      </c>
      <c r="O57" s="21">
        <v>2290291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6">
        <v>0</v>
      </c>
      <c r="V57" s="23">
        <f t="shared" si="1"/>
        <v>2290291</v>
      </c>
      <c r="W57" s="24" t="s">
        <v>51</v>
      </c>
      <c r="X57" s="68">
        <v>43865</v>
      </c>
      <c r="Y57" s="25" t="s">
        <v>195</v>
      </c>
      <c r="Z57" s="69">
        <v>23784</v>
      </c>
      <c r="AA57" s="70">
        <f t="shared" ca="1" si="0"/>
        <v>57.613698630136987</v>
      </c>
    </row>
    <row r="58" spans="1:28" s="71" customFormat="1" ht="30" x14ac:dyDescent="0.25">
      <c r="A58" s="61">
        <v>54</v>
      </c>
      <c r="B58" s="20">
        <v>7316992</v>
      </c>
      <c r="C58" s="62" t="s">
        <v>196</v>
      </c>
      <c r="D58" s="63" t="s">
        <v>54</v>
      </c>
      <c r="E58" s="64" t="s">
        <v>118</v>
      </c>
      <c r="F58" s="61">
        <v>314</v>
      </c>
      <c r="G58" s="65">
        <v>11</v>
      </c>
      <c r="H58" s="66"/>
      <c r="I58" s="61"/>
      <c r="J58" s="61" t="s">
        <v>35</v>
      </c>
      <c r="K58" s="61"/>
      <c r="L58" s="67"/>
      <c r="M58" s="66"/>
      <c r="N58" s="65" t="s">
        <v>36</v>
      </c>
      <c r="O58" s="21">
        <v>2693513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6">
        <v>0</v>
      </c>
      <c r="V58" s="23">
        <f t="shared" si="1"/>
        <v>2693513</v>
      </c>
      <c r="W58" s="24">
        <v>0</v>
      </c>
      <c r="X58" s="68">
        <v>44295</v>
      </c>
      <c r="Y58" s="25" t="s">
        <v>197</v>
      </c>
      <c r="Z58" s="69">
        <v>29449</v>
      </c>
      <c r="AA58" s="70">
        <f t="shared" ca="1" si="0"/>
        <v>42.093150684931508</v>
      </c>
    </row>
    <row r="59" spans="1:28" s="71" customFormat="1" ht="30" x14ac:dyDescent="0.25">
      <c r="A59" s="61">
        <v>55</v>
      </c>
      <c r="B59" s="20">
        <v>1032373899</v>
      </c>
      <c r="C59" s="62" t="s">
        <v>198</v>
      </c>
      <c r="D59" s="63" t="s">
        <v>135</v>
      </c>
      <c r="E59" s="64" t="s">
        <v>194</v>
      </c>
      <c r="F59" s="61">
        <v>105</v>
      </c>
      <c r="G59" s="65" t="s">
        <v>74</v>
      </c>
      <c r="H59" s="66" t="s">
        <v>35</v>
      </c>
      <c r="I59" s="61"/>
      <c r="J59" s="61" t="s">
        <v>199</v>
      </c>
      <c r="K59" s="61"/>
      <c r="L59" s="67"/>
      <c r="M59" s="66"/>
      <c r="N59" s="65" t="s">
        <v>36</v>
      </c>
      <c r="O59" s="21">
        <v>10280192</v>
      </c>
      <c r="P59" s="22">
        <v>4112076.8000000003</v>
      </c>
      <c r="Q59" s="22">
        <f>O59*50%</f>
        <v>5140096</v>
      </c>
      <c r="R59" s="22">
        <v>0</v>
      </c>
      <c r="S59" s="22">
        <v>0</v>
      </c>
      <c r="T59" s="22">
        <v>0</v>
      </c>
      <c r="U59" s="26">
        <v>0</v>
      </c>
      <c r="V59" s="23">
        <f t="shared" si="1"/>
        <v>19532364.800000001</v>
      </c>
      <c r="W59" s="24" t="s">
        <v>51</v>
      </c>
      <c r="X59" s="68">
        <v>43878</v>
      </c>
      <c r="Y59" s="25" t="s">
        <v>200</v>
      </c>
      <c r="Z59" s="69">
        <v>31494</v>
      </c>
      <c r="AA59" s="70">
        <f t="shared" ca="1" si="0"/>
        <v>36.490410958904107</v>
      </c>
    </row>
    <row r="60" spans="1:28" s="71" customFormat="1" ht="30" x14ac:dyDescent="0.25">
      <c r="A60" s="61">
        <v>56</v>
      </c>
      <c r="B60" s="20">
        <v>79737305</v>
      </c>
      <c r="C60" s="62" t="s">
        <v>201</v>
      </c>
      <c r="D60" s="63" t="s">
        <v>61</v>
      </c>
      <c r="E60" s="64" t="s">
        <v>58</v>
      </c>
      <c r="F60" s="61">
        <v>219</v>
      </c>
      <c r="G60" s="65">
        <v>17</v>
      </c>
      <c r="H60" s="66"/>
      <c r="I60" s="61"/>
      <c r="J60" s="61"/>
      <c r="K60" s="61"/>
      <c r="L60" s="67" t="s">
        <v>35</v>
      </c>
      <c r="M60" s="66"/>
      <c r="N60" s="65" t="s">
        <v>36</v>
      </c>
      <c r="O60" s="21">
        <v>5637730</v>
      </c>
      <c r="P60" s="22">
        <v>0</v>
      </c>
      <c r="Q60" s="22">
        <f t="shared" ref="Q60:Q61" si="2">O60*40%</f>
        <v>2255092</v>
      </c>
      <c r="R60" s="22">
        <v>0</v>
      </c>
      <c r="S60" s="22">
        <v>0</v>
      </c>
      <c r="T60" s="22">
        <v>0</v>
      </c>
      <c r="U60" s="26">
        <v>0</v>
      </c>
      <c r="V60" s="23">
        <f t="shared" si="1"/>
        <v>7892822</v>
      </c>
      <c r="W60" s="24">
        <v>0</v>
      </c>
      <c r="X60" s="68">
        <v>44563</v>
      </c>
      <c r="Y60" s="25" t="s">
        <v>202</v>
      </c>
      <c r="Z60" s="69"/>
      <c r="AA60" s="70"/>
    </row>
    <row r="61" spans="1:28" s="71" customFormat="1" ht="30" x14ac:dyDescent="0.25">
      <c r="A61" s="61">
        <v>57</v>
      </c>
      <c r="B61" s="20">
        <v>20730522</v>
      </c>
      <c r="C61" s="62" t="s">
        <v>203</v>
      </c>
      <c r="D61" s="63" t="s">
        <v>33</v>
      </c>
      <c r="E61" s="64" t="s">
        <v>40</v>
      </c>
      <c r="F61" s="61">
        <v>222</v>
      </c>
      <c r="G61" s="65">
        <v>24</v>
      </c>
      <c r="H61" s="66"/>
      <c r="I61" s="61"/>
      <c r="J61" s="61" t="s">
        <v>35</v>
      </c>
      <c r="K61" s="61"/>
      <c r="L61" s="67"/>
      <c r="M61" s="66"/>
      <c r="N61" s="65" t="s">
        <v>36</v>
      </c>
      <c r="O61" s="21">
        <v>6540407</v>
      </c>
      <c r="P61" s="22">
        <v>0</v>
      </c>
      <c r="Q61" s="22">
        <f t="shared" si="2"/>
        <v>2616162.8000000003</v>
      </c>
      <c r="R61" s="22">
        <v>0</v>
      </c>
      <c r="S61" s="22">
        <v>0</v>
      </c>
      <c r="T61" s="22">
        <v>0</v>
      </c>
      <c r="U61" s="26">
        <v>0</v>
      </c>
      <c r="V61" s="23">
        <f t="shared" si="1"/>
        <v>9156569.8000000007</v>
      </c>
      <c r="W61" s="24">
        <v>0</v>
      </c>
      <c r="X61" s="68">
        <v>44270</v>
      </c>
      <c r="Y61" s="25" t="s">
        <v>204</v>
      </c>
      <c r="Z61" s="69">
        <v>29681</v>
      </c>
      <c r="AA61" s="70">
        <f t="shared" ref="AA61:AA68" ca="1" si="3">(TODAY()-Z61)/365</f>
        <v>41.457534246575342</v>
      </c>
    </row>
    <row r="62" spans="1:28" s="71" customFormat="1" ht="30" x14ac:dyDescent="0.25">
      <c r="A62" s="61">
        <v>58</v>
      </c>
      <c r="B62" s="20">
        <v>79489819</v>
      </c>
      <c r="C62" s="62" t="s">
        <v>205</v>
      </c>
      <c r="D62" s="63" t="s">
        <v>61</v>
      </c>
      <c r="E62" s="64" t="s">
        <v>143</v>
      </c>
      <c r="F62" s="61">
        <v>219</v>
      </c>
      <c r="G62" s="65">
        <v>18</v>
      </c>
      <c r="H62" s="66"/>
      <c r="I62" s="61"/>
      <c r="J62" s="61" t="s">
        <v>35</v>
      </c>
      <c r="K62" s="61"/>
      <c r="L62" s="67"/>
      <c r="M62" s="66" t="s">
        <v>36</v>
      </c>
      <c r="N62" s="65"/>
      <c r="O62" s="21">
        <v>4082666</v>
      </c>
      <c r="P62" s="22">
        <v>0</v>
      </c>
      <c r="Q62" s="22">
        <f>O62*40%</f>
        <v>1633066.4000000001</v>
      </c>
      <c r="R62" s="22">
        <f>O62*5%</f>
        <v>204133.30000000002</v>
      </c>
      <c r="S62" s="22">
        <v>0</v>
      </c>
      <c r="T62" s="22">
        <v>0</v>
      </c>
      <c r="U62" s="26">
        <v>0</v>
      </c>
      <c r="V62" s="23">
        <f t="shared" si="1"/>
        <v>5919865.7000000002</v>
      </c>
      <c r="W62" s="24" t="s">
        <v>68</v>
      </c>
      <c r="X62" s="68">
        <v>39260</v>
      </c>
      <c r="Y62" s="25" t="s">
        <v>206</v>
      </c>
      <c r="Z62" s="69">
        <v>25203</v>
      </c>
      <c r="AA62" s="70">
        <f t="shared" ca="1" si="3"/>
        <v>53.726027397260275</v>
      </c>
    </row>
    <row r="63" spans="1:28" s="71" customFormat="1" ht="30" x14ac:dyDescent="0.25">
      <c r="A63" s="61">
        <v>59</v>
      </c>
      <c r="B63" s="20">
        <v>51653368</v>
      </c>
      <c r="C63" s="62" t="s">
        <v>207</v>
      </c>
      <c r="D63" s="63" t="s">
        <v>33</v>
      </c>
      <c r="E63" s="64" t="s">
        <v>40</v>
      </c>
      <c r="F63" s="61">
        <v>222</v>
      </c>
      <c r="G63" s="65">
        <v>19</v>
      </c>
      <c r="H63" s="66"/>
      <c r="I63" s="61"/>
      <c r="J63" s="61" t="s">
        <v>35</v>
      </c>
      <c r="K63" s="61"/>
      <c r="L63" s="67"/>
      <c r="M63" s="66" t="s">
        <v>36</v>
      </c>
      <c r="N63" s="65"/>
      <c r="O63" s="21">
        <v>4293731</v>
      </c>
      <c r="P63" s="22">
        <v>0</v>
      </c>
      <c r="Q63" s="22">
        <f>O63*40%</f>
        <v>1717492.4000000001</v>
      </c>
      <c r="R63" s="22">
        <f>O63*7%</f>
        <v>300561.17000000004</v>
      </c>
      <c r="S63" s="22">
        <v>0</v>
      </c>
      <c r="T63" s="22">
        <v>0</v>
      </c>
      <c r="U63" s="26">
        <v>0</v>
      </c>
      <c r="V63" s="23">
        <f t="shared" si="1"/>
        <v>6311784.5700000003</v>
      </c>
      <c r="W63" s="24" t="s">
        <v>119</v>
      </c>
      <c r="X63" s="68">
        <v>39084</v>
      </c>
      <c r="Y63" s="25" t="s">
        <v>208</v>
      </c>
      <c r="Z63" s="69">
        <v>22606</v>
      </c>
      <c r="AA63" s="70">
        <f t="shared" ca="1" si="3"/>
        <v>60.841095890410962</v>
      </c>
    </row>
    <row r="64" spans="1:28" s="71" customFormat="1" ht="30" x14ac:dyDescent="0.25">
      <c r="A64" s="61">
        <v>60</v>
      </c>
      <c r="B64" s="20">
        <v>51665925</v>
      </c>
      <c r="C64" s="62" t="s">
        <v>209</v>
      </c>
      <c r="D64" s="63" t="s">
        <v>61</v>
      </c>
      <c r="E64" s="64" t="s">
        <v>176</v>
      </c>
      <c r="F64" s="61">
        <v>219</v>
      </c>
      <c r="G64" s="65">
        <v>17</v>
      </c>
      <c r="H64" s="66"/>
      <c r="I64" s="61"/>
      <c r="J64" s="61" t="s">
        <v>35</v>
      </c>
      <c r="K64" s="61"/>
      <c r="L64" s="67"/>
      <c r="M64" s="66" t="s">
        <v>36</v>
      </c>
      <c r="N64" s="65"/>
      <c r="O64" s="21">
        <v>4026950</v>
      </c>
      <c r="P64" s="22">
        <v>0</v>
      </c>
      <c r="Q64" s="22">
        <f>O64*40%</f>
        <v>1610780</v>
      </c>
      <c r="R64" s="22">
        <f>O64*7%</f>
        <v>281886.5</v>
      </c>
      <c r="S64" s="22">
        <v>0</v>
      </c>
      <c r="T64" s="22">
        <v>58500</v>
      </c>
      <c r="U64" s="26">
        <v>0</v>
      </c>
      <c r="V64" s="23">
        <f t="shared" si="1"/>
        <v>5978116.5</v>
      </c>
      <c r="W64" s="24" t="s">
        <v>68</v>
      </c>
      <c r="X64" s="68">
        <v>35977</v>
      </c>
      <c r="Y64" s="25" t="s">
        <v>210</v>
      </c>
      <c r="Z64" s="69">
        <v>22979</v>
      </c>
      <c r="AA64" s="70">
        <f t="shared" ca="1" si="3"/>
        <v>59.819178082191783</v>
      </c>
    </row>
    <row r="65" spans="1:28" s="71" customFormat="1" ht="30" x14ac:dyDescent="0.25">
      <c r="A65" s="61">
        <v>61</v>
      </c>
      <c r="B65" s="20">
        <v>40030681</v>
      </c>
      <c r="C65" s="62" t="s">
        <v>211</v>
      </c>
      <c r="D65" s="63" t="s">
        <v>61</v>
      </c>
      <c r="E65" s="64" t="s">
        <v>55</v>
      </c>
      <c r="F65" s="61">
        <v>219</v>
      </c>
      <c r="G65" s="65">
        <v>18</v>
      </c>
      <c r="H65" s="66"/>
      <c r="I65" s="61"/>
      <c r="J65" s="61" t="s">
        <v>35</v>
      </c>
      <c r="K65" s="61"/>
      <c r="L65" s="67"/>
      <c r="M65" s="66" t="s">
        <v>36</v>
      </c>
      <c r="N65" s="65"/>
      <c r="O65" s="21">
        <v>4082666</v>
      </c>
      <c r="P65" s="22">
        <v>0</v>
      </c>
      <c r="Q65" s="22">
        <f>O65*40%</f>
        <v>1633066.4000000001</v>
      </c>
      <c r="R65" s="22">
        <f>O65*7%</f>
        <v>285786.62000000005</v>
      </c>
      <c r="S65" s="22">
        <v>0</v>
      </c>
      <c r="T65" s="22">
        <v>0</v>
      </c>
      <c r="U65" s="26">
        <v>0</v>
      </c>
      <c r="V65" s="23">
        <f t="shared" si="1"/>
        <v>6001519.0200000005</v>
      </c>
      <c r="W65" s="24" t="s">
        <v>65</v>
      </c>
      <c r="X65" s="68">
        <v>39084</v>
      </c>
      <c r="Y65" s="25" t="s">
        <v>212</v>
      </c>
      <c r="Z65" s="69">
        <v>25545</v>
      </c>
      <c r="AA65" s="70">
        <f t="shared" ca="1" si="3"/>
        <v>52.789041095890411</v>
      </c>
    </row>
    <row r="66" spans="1:28" s="71" customFormat="1" ht="30" x14ac:dyDescent="0.25">
      <c r="A66" s="61">
        <v>62</v>
      </c>
      <c r="B66" s="20">
        <v>52316271</v>
      </c>
      <c r="C66" s="62" t="s">
        <v>213</v>
      </c>
      <c r="D66" s="63" t="s">
        <v>43</v>
      </c>
      <c r="E66" s="64" t="s">
        <v>111</v>
      </c>
      <c r="F66" s="61">
        <v>425</v>
      </c>
      <c r="G66" s="65">
        <v>26</v>
      </c>
      <c r="H66" s="66"/>
      <c r="I66" s="61"/>
      <c r="J66" s="61"/>
      <c r="K66" s="61"/>
      <c r="L66" s="67" t="s">
        <v>35</v>
      </c>
      <c r="M66" s="66"/>
      <c r="N66" s="65" t="s">
        <v>36</v>
      </c>
      <c r="O66" s="21">
        <v>2961138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6">
        <v>0</v>
      </c>
      <c r="V66" s="23">
        <f t="shared" ref="V66:V77" si="4">SUM(O66:U66)</f>
        <v>2961138</v>
      </c>
      <c r="W66" s="24" t="s">
        <v>139</v>
      </c>
      <c r="X66" s="68">
        <v>41380</v>
      </c>
      <c r="Y66" s="25" t="s">
        <v>214</v>
      </c>
      <c r="Z66" s="69">
        <v>24666</v>
      </c>
      <c r="AA66" s="70">
        <f t="shared" ca="1" si="3"/>
        <v>55.197260273972603</v>
      </c>
    </row>
    <row r="67" spans="1:28" s="71" customFormat="1" x14ac:dyDescent="0.25">
      <c r="A67" s="61">
        <v>63</v>
      </c>
      <c r="B67" s="20">
        <v>79455999</v>
      </c>
      <c r="C67" s="62" t="s">
        <v>215</v>
      </c>
      <c r="D67" s="63" t="s">
        <v>135</v>
      </c>
      <c r="E67" s="64" t="s">
        <v>123</v>
      </c>
      <c r="F67" s="61">
        <v>105</v>
      </c>
      <c r="G67" s="65" t="s">
        <v>74</v>
      </c>
      <c r="H67" s="66" t="s">
        <v>35</v>
      </c>
      <c r="I67" s="61"/>
      <c r="J67" s="61"/>
      <c r="K67" s="61"/>
      <c r="L67" s="67"/>
      <c r="M67" s="66"/>
      <c r="N67" s="65" t="s">
        <v>36</v>
      </c>
      <c r="O67" s="21">
        <v>10280192</v>
      </c>
      <c r="P67" s="22">
        <v>4112076.8000000003</v>
      </c>
      <c r="Q67" s="22">
        <f>O67*50%</f>
        <v>5140096</v>
      </c>
      <c r="R67" s="22">
        <v>0</v>
      </c>
      <c r="S67" s="22">
        <v>0</v>
      </c>
      <c r="T67" s="22">
        <v>0</v>
      </c>
      <c r="U67" s="26">
        <v>0</v>
      </c>
      <c r="V67" s="23">
        <f t="shared" si="4"/>
        <v>19532364.800000001</v>
      </c>
      <c r="W67" s="24" t="s">
        <v>99</v>
      </c>
      <c r="X67" s="68">
        <v>42979</v>
      </c>
      <c r="Y67" s="25" t="s">
        <v>216</v>
      </c>
      <c r="Z67" s="69">
        <v>24978</v>
      </c>
      <c r="AA67" s="70">
        <f t="shared" ca="1" si="3"/>
        <v>54.342465753424655</v>
      </c>
    </row>
    <row r="68" spans="1:28" s="71" customFormat="1" ht="30" x14ac:dyDescent="0.25">
      <c r="A68" s="61">
        <v>64</v>
      </c>
      <c r="B68" s="20">
        <v>51605363</v>
      </c>
      <c r="C68" s="62" t="s">
        <v>217</v>
      </c>
      <c r="D68" s="63" t="s">
        <v>135</v>
      </c>
      <c r="E68" s="64" t="s">
        <v>132</v>
      </c>
      <c r="F68" s="61">
        <v>105</v>
      </c>
      <c r="G68" s="65" t="s">
        <v>74</v>
      </c>
      <c r="H68" s="66" t="s">
        <v>35</v>
      </c>
      <c r="I68" s="61"/>
      <c r="J68" s="61"/>
      <c r="K68" s="61"/>
      <c r="L68" s="67"/>
      <c r="M68" s="66" t="s">
        <v>36</v>
      </c>
      <c r="N68" s="65"/>
      <c r="O68" s="21">
        <v>5959525</v>
      </c>
      <c r="P68" s="22">
        <f>O68*30%</f>
        <v>1787857.5</v>
      </c>
      <c r="Q68" s="22">
        <f>(O68+P68)*50%</f>
        <v>3873691.25</v>
      </c>
      <c r="R68" s="22">
        <f>(O68+P68)*7%</f>
        <v>542316.77500000002</v>
      </c>
      <c r="S68" s="22">
        <v>0</v>
      </c>
      <c r="T68" s="22">
        <v>58500</v>
      </c>
      <c r="U68" s="26">
        <v>0</v>
      </c>
      <c r="V68" s="23">
        <f t="shared" si="4"/>
        <v>12221890.525</v>
      </c>
      <c r="W68" s="24" t="s">
        <v>65</v>
      </c>
      <c r="X68" s="68">
        <v>36955</v>
      </c>
      <c r="Y68" s="25" t="s">
        <v>218</v>
      </c>
      <c r="Z68" s="69">
        <v>22453</v>
      </c>
      <c r="AA68" s="70">
        <f t="shared" ca="1" si="3"/>
        <v>61.260273972602739</v>
      </c>
    </row>
    <row r="69" spans="1:28" s="71" customFormat="1" ht="30" x14ac:dyDescent="0.25">
      <c r="A69" s="61">
        <v>65</v>
      </c>
      <c r="B69" s="20">
        <v>1016020166</v>
      </c>
      <c r="C69" s="62" t="s">
        <v>219</v>
      </c>
      <c r="D69" s="63" t="s">
        <v>54</v>
      </c>
      <c r="E69" s="64" t="s">
        <v>220</v>
      </c>
      <c r="F69" s="61">
        <v>314</v>
      </c>
      <c r="G69" s="65">
        <v>15</v>
      </c>
      <c r="H69" s="66"/>
      <c r="I69" s="61"/>
      <c r="J69" s="61"/>
      <c r="K69" s="61"/>
      <c r="L69" s="67" t="s">
        <v>35</v>
      </c>
      <c r="M69" s="66"/>
      <c r="N69" s="65" t="s">
        <v>36</v>
      </c>
      <c r="O69" s="21">
        <v>2899561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6">
        <v>0</v>
      </c>
      <c r="V69" s="23">
        <f t="shared" si="4"/>
        <v>2899561</v>
      </c>
      <c r="W69" s="24">
        <v>0</v>
      </c>
      <c r="X69" s="68">
        <v>44579</v>
      </c>
      <c r="Y69" s="25" t="s">
        <v>221</v>
      </c>
      <c r="Z69" s="69"/>
      <c r="AA69" s="70"/>
    </row>
    <row r="70" spans="1:28" s="71" customFormat="1" ht="30" x14ac:dyDescent="0.25">
      <c r="A70" s="61">
        <v>66</v>
      </c>
      <c r="B70" s="20">
        <v>51564303</v>
      </c>
      <c r="C70" s="62" t="s">
        <v>222</v>
      </c>
      <c r="D70" s="63" t="s">
        <v>61</v>
      </c>
      <c r="E70" s="64" t="s">
        <v>111</v>
      </c>
      <c r="F70" s="61">
        <v>219</v>
      </c>
      <c r="G70" s="65">
        <v>17</v>
      </c>
      <c r="H70" s="66"/>
      <c r="I70" s="61"/>
      <c r="J70" s="61" t="s">
        <v>35</v>
      </c>
      <c r="K70" s="61"/>
      <c r="L70" s="67"/>
      <c r="M70" s="66" t="s">
        <v>36</v>
      </c>
      <c r="N70" s="65"/>
      <c r="O70" s="21">
        <v>4026950</v>
      </c>
      <c r="P70" s="22">
        <v>0</v>
      </c>
      <c r="Q70" s="22">
        <f>O70*40%</f>
        <v>1610780</v>
      </c>
      <c r="R70" s="22">
        <f>O70*7%</f>
        <v>281886.5</v>
      </c>
      <c r="S70" s="22">
        <v>0</v>
      </c>
      <c r="T70" s="22">
        <v>58500</v>
      </c>
      <c r="U70" s="26">
        <v>0</v>
      </c>
      <c r="V70" s="23">
        <f t="shared" si="4"/>
        <v>5978116.5</v>
      </c>
      <c r="W70" s="24" t="s">
        <v>45</v>
      </c>
      <c r="X70" s="68">
        <v>35937</v>
      </c>
      <c r="Y70" s="25" t="s">
        <v>223</v>
      </c>
      <c r="Z70" s="69">
        <v>21568</v>
      </c>
      <c r="AA70" s="70">
        <f ca="1">(TODAY()-Z70)/365</f>
        <v>63.684931506849317</v>
      </c>
    </row>
    <row r="71" spans="1:28" s="71" customFormat="1" ht="30" x14ac:dyDescent="0.25">
      <c r="A71" s="61">
        <v>67</v>
      </c>
      <c r="B71" s="20">
        <v>1030523580</v>
      </c>
      <c r="C71" s="62" t="s">
        <v>224</v>
      </c>
      <c r="D71" s="63" t="s">
        <v>54</v>
      </c>
      <c r="E71" s="64" t="s">
        <v>220</v>
      </c>
      <c r="F71" s="61">
        <v>314</v>
      </c>
      <c r="G71" s="65">
        <v>19</v>
      </c>
      <c r="H71" s="66"/>
      <c r="I71" s="61"/>
      <c r="J71" s="61" t="s">
        <v>35</v>
      </c>
      <c r="K71" s="61"/>
      <c r="L71" s="67"/>
      <c r="M71" s="66"/>
      <c r="N71" s="65" t="s">
        <v>36</v>
      </c>
      <c r="O71" s="21">
        <v>3152414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6">
        <v>0</v>
      </c>
      <c r="V71" s="23">
        <f t="shared" si="4"/>
        <v>3152414</v>
      </c>
      <c r="W71" s="24" t="s">
        <v>45</v>
      </c>
      <c r="X71" s="68">
        <v>44166</v>
      </c>
      <c r="Y71" s="25" t="s">
        <v>225</v>
      </c>
      <c r="Z71" s="69">
        <v>31533</v>
      </c>
      <c r="AA71" s="70">
        <f ca="1">(TODAY()-Z71)/365</f>
        <v>36.38356164383562</v>
      </c>
    </row>
    <row r="72" spans="1:28" s="71" customFormat="1" ht="30" x14ac:dyDescent="0.25">
      <c r="A72" s="61">
        <v>68</v>
      </c>
      <c r="B72" s="20">
        <v>53141042</v>
      </c>
      <c r="C72" s="62" t="s">
        <v>226</v>
      </c>
      <c r="D72" s="63" t="s">
        <v>135</v>
      </c>
      <c r="E72" s="64" t="s">
        <v>194</v>
      </c>
      <c r="F72" s="61">
        <v>105</v>
      </c>
      <c r="G72" s="65" t="s">
        <v>50</v>
      </c>
      <c r="H72" s="66" t="s">
        <v>35</v>
      </c>
      <c r="I72" s="61"/>
      <c r="J72" s="61"/>
      <c r="K72" s="61"/>
      <c r="L72" s="67"/>
      <c r="M72" s="66"/>
      <c r="N72" s="65" t="s">
        <v>36</v>
      </c>
      <c r="O72" s="21">
        <v>11280725</v>
      </c>
      <c r="P72" s="22">
        <v>4112076.8000000003</v>
      </c>
      <c r="Q72" s="22">
        <f>O72*50%</f>
        <v>5640362.5</v>
      </c>
      <c r="R72" s="22">
        <v>0</v>
      </c>
      <c r="S72" s="22">
        <v>0</v>
      </c>
      <c r="T72" s="22">
        <v>0</v>
      </c>
      <c r="U72" s="26">
        <v>0</v>
      </c>
      <c r="V72" s="23">
        <f t="shared" si="4"/>
        <v>21033164.300000001</v>
      </c>
      <c r="W72" s="24" t="s">
        <v>51</v>
      </c>
      <c r="X72" s="68">
        <v>43878</v>
      </c>
      <c r="Y72" s="25" t="s">
        <v>227</v>
      </c>
      <c r="Z72" s="69">
        <v>31419</v>
      </c>
      <c r="AA72" s="70">
        <f ca="1">(TODAY()-Z72)/365</f>
        <v>36.695890410958903</v>
      </c>
    </row>
    <row r="73" spans="1:28" s="71" customFormat="1" ht="30" x14ac:dyDescent="0.25">
      <c r="A73" s="61">
        <v>69</v>
      </c>
      <c r="B73" s="29">
        <v>52116283</v>
      </c>
      <c r="C73" s="79" t="s">
        <v>228</v>
      </c>
      <c r="D73" s="80" t="s">
        <v>61</v>
      </c>
      <c r="E73" s="81" t="s">
        <v>72</v>
      </c>
      <c r="F73" s="82">
        <v>219</v>
      </c>
      <c r="G73" s="83">
        <v>15</v>
      </c>
      <c r="H73" s="84"/>
      <c r="I73" s="82"/>
      <c r="J73" s="82" t="s">
        <v>103</v>
      </c>
      <c r="K73" s="82"/>
      <c r="L73" s="85"/>
      <c r="M73" s="84" t="s">
        <v>36</v>
      </c>
      <c r="N73" s="83"/>
      <c r="O73" s="30">
        <v>3959348</v>
      </c>
      <c r="P73" s="31">
        <v>0</v>
      </c>
      <c r="Q73" s="31">
        <f>O73*40%</f>
        <v>1583739.2000000002</v>
      </c>
      <c r="R73" s="31">
        <f>O73*7%</f>
        <v>277154.36000000004</v>
      </c>
      <c r="S73" s="31">
        <v>0</v>
      </c>
      <c r="T73" s="31">
        <v>0</v>
      </c>
      <c r="U73" s="32">
        <v>0</v>
      </c>
      <c r="V73" s="33">
        <f t="shared" si="4"/>
        <v>5820241.5600000005</v>
      </c>
      <c r="W73" s="34" t="s">
        <v>45</v>
      </c>
      <c r="X73" s="86">
        <v>35382</v>
      </c>
      <c r="Y73" s="25" t="s">
        <v>229</v>
      </c>
      <c r="Z73" s="69">
        <v>26685</v>
      </c>
      <c r="AA73" s="70">
        <f ca="1">(TODAY()-Z73)/365</f>
        <v>49.665753424657531</v>
      </c>
    </row>
    <row r="74" spans="1:28" s="71" customFormat="1" ht="30" x14ac:dyDescent="0.25">
      <c r="A74" s="61">
        <v>70</v>
      </c>
      <c r="B74" s="22">
        <v>79313081</v>
      </c>
      <c r="C74" s="64" t="s">
        <v>230</v>
      </c>
      <c r="D74" s="63" t="s">
        <v>54</v>
      </c>
      <c r="E74" s="64" t="s">
        <v>118</v>
      </c>
      <c r="F74" s="61">
        <v>314</v>
      </c>
      <c r="G74" s="61">
        <v>11</v>
      </c>
      <c r="H74" s="61"/>
      <c r="I74" s="61"/>
      <c r="J74" s="61" t="s">
        <v>35</v>
      </c>
      <c r="K74" s="61"/>
      <c r="L74" s="61"/>
      <c r="M74" s="61" t="s">
        <v>36</v>
      </c>
      <c r="N74" s="61"/>
      <c r="O74" s="22">
        <v>2693513</v>
      </c>
      <c r="P74" s="22">
        <v>0</v>
      </c>
      <c r="Q74" s="22">
        <v>0</v>
      </c>
      <c r="R74" s="22">
        <f>O74*7%</f>
        <v>188545.91</v>
      </c>
      <c r="S74" s="22">
        <v>0</v>
      </c>
      <c r="T74" s="22">
        <v>58500</v>
      </c>
      <c r="U74" s="22">
        <v>0</v>
      </c>
      <c r="V74" s="22">
        <f t="shared" si="4"/>
        <v>2940558.91</v>
      </c>
      <c r="W74" s="27" t="s">
        <v>85</v>
      </c>
      <c r="X74" s="87">
        <v>36025</v>
      </c>
      <c r="Y74" s="25" t="s">
        <v>231</v>
      </c>
      <c r="Z74" s="69">
        <v>23562</v>
      </c>
      <c r="AA74" s="70">
        <f ca="1">(TODAY()-Z74)/365</f>
        <v>58.221917808219175</v>
      </c>
    </row>
    <row r="75" spans="1:28" s="71" customFormat="1" ht="30" x14ac:dyDescent="0.25">
      <c r="A75" s="61">
        <v>71</v>
      </c>
      <c r="B75" s="20">
        <v>65777483</v>
      </c>
      <c r="C75" s="62" t="s">
        <v>232</v>
      </c>
      <c r="D75" s="63" t="s">
        <v>233</v>
      </c>
      <c r="E75" s="64" t="s">
        <v>194</v>
      </c>
      <c r="F75" s="61" t="s">
        <v>234</v>
      </c>
      <c r="G75" s="65" t="s">
        <v>178</v>
      </c>
      <c r="H75" s="66" t="s">
        <v>35</v>
      </c>
      <c r="I75" s="61"/>
      <c r="J75" s="61"/>
      <c r="K75" s="61"/>
      <c r="L75" s="67"/>
      <c r="M75" s="66"/>
      <c r="N75" s="65" t="s">
        <v>36</v>
      </c>
      <c r="O75" s="21">
        <v>15801602</v>
      </c>
      <c r="P75" s="22">
        <f>O75*77.5%</f>
        <v>12246241.550000001</v>
      </c>
      <c r="Q75" s="22">
        <v>0</v>
      </c>
      <c r="R75" s="22">
        <v>0</v>
      </c>
      <c r="S75" s="22">
        <v>0</v>
      </c>
      <c r="T75" s="22">
        <v>0</v>
      </c>
      <c r="U75" s="26">
        <v>0</v>
      </c>
      <c r="V75" s="23">
        <f t="shared" si="4"/>
        <v>28047843.550000001</v>
      </c>
      <c r="W75" s="24" t="s">
        <v>37</v>
      </c>
      <c r="X75" s="68">
        <v>43843</v>
      </c>
      <c r="Y75" s="25" t="s">
        <v>235</v>
      </c>
      <c r="Z75" s="69">
        <v>28427</v>
      </c>
    </row>
    <row r="76" spans="1:28" s="71" customFormat="1" ht="45" x14ac:dyDescent="0.25">
      <c r="A76" s="61">
        <v>72</v>
      </c>
      <c r="B76" s="20">
        <v>51852403</v>
      </c>
      <c r="C76" s="62" t="s">
        <v>236</v>
      </c>
      <c r="D76" s="63" t="s">
        <v>71</v>
      </c>
      <c r="E76" s="64" t="s">
        <v>174</v>
      </c>
      <c r="F76" s="61" t="s">
        <v>73</v>
      </c>
      <c r="G76" s="65" t="s">
        <v>74</v>
      </c>
      <c r="H76" s="66"/>
      <c r="I76" s="61" t="s">
        <v>35</v>
      </c>
      <c r="J76" s="61"/>
      <c r="K76" s="61"/>
      <c r="L76" s="67"/>
      <c r="M76" s="66"/>
      <c r="N76" s="65" t="s">
        <v>36</v>
      </c>
      <c r="O76" s="21">
        <v>10280192</v>
      </c>
      <c r="P76" s="22">
        <f>O76*40%</f>
        <v>4112076.8000000003</v>
      </c>
      <c r="Q76" s="22">
        <f>O76*50%</f>
        <v>5140096</v>
      </c>
      <c r="R76" s="22">
        <v>0</v>
      </c>
      <c r="S76" s="22">
        <v>0</v>
      </c>
      <c r="T76" s="22">
        <v>0</v>
      </c>
      <c r="U76" s="35">
        <v>0</v>
      </c>
      <c r="V76" s="23">
        <f t="shared" si="4"/>
        <v>19532364.800000001</v>
      </c>
      <c r="W76" s="36" t="s">
        <v>88</v>
      </c>
      <c r="X76" s="87">
        <v>43136</v>
      </c>
      <c r="Y76" s="25" t="s">
        <v>237</v>
      </c>
      <c r="Z76" s="69">
        <v>24577</v>
      </c>
    </row>
    <row r="77" spans="1:28" s="71" customFormat="1" ht="30" x14ac:dyDescent="0.25">
      <c r="A77" s="61">
        <v>73</v>
      </c>
      <c r="B77" s="20">
        <v>1015404700</v>
      </c>
      <c r="C77" s="62" t="s">
        <v>238</v>
      </c>
      <c r="D77" s="63" t="s">
        <v>61</v>
      </c>
      <c r="E77" s="64" t="s">
        <v>111</v>
      </c>
      <c r="F77" s="61">
        <v>219</v>
      </c>
      <c r="G77" s="65">
        <v>17</v>
      </c>
      <c r="H77" s="66"/>
      <c r="I77" s="61"/>
      <c r="J77" s="61" t="s">
        <v>35</v>
      </c>
      <c r="K77" s="61"/>
      <c r="L77" s="67"/>
      <c r="M77" s="66"/>
      <c r="N77" s="65" t="s">
        <v>36</v>
      </c>
      <c r="O77" s="21">
        <v>5637730</v>
      </c>
      <c r="P77" s="22">
        <v>0</v>
      </c>
      <c r="Q77" s="22">
        <f t="shared" ref="Q77:Q78" si="5">O77*40%</f>
        <v>2255092</v>
      </c>
      <c r="R77" s="22">
        <v>0</v>
      </c>
      <c r="S77" s="22">
        <v>0</v>
      </c>
      <c r="T77" s="22">
        <v>0</v>
      </c>
      <c r="U77" s="26">
        <v>0</v>
      </c>
      <c r="V77" s="23">
        <f t="shared" si="4"/>
        <v>7892822</v>
      </c>
      <c r="W77" s="24">
        <v>0</v>
      </c>
      <c r="X77" s="68">
        <v>44356</v>
      </c>
      <c r="Y77" s="25" t="s">
        <v>239</v>
      </c>
      <c r="Z77" s="69">
        <v>32147</v>
      </c>
      <c r="AA77" s="70">
        <f ca="1">(TODAY()-Z77)/365</f>
        <v>34.701369863013696</v>
      </c>
    </row>
    <row r="78" spans="1:28" s="71" customFormat="1" ht="45" x14ac:dyDescent="0.25">
      <c r="A78" s="61">
        <v>74</v>
      </c>
      <c r="B78" s="59" t="s">
        <v>247</v>
      </c>
      <c r="C78" s="59" t="s">
        <v>247</v>
      </c>
      <c r="D78" s="63" t="s">
        <v>61</v>
      </c>
      <c r="E78" s="64" t="s">
        <v>44</v>
      </c>
      <c r="F78" s="61">
        <v>219</v>
      </c>
      <c r="G78" s="65">
        <v>18</v>
      </c>
      <c r="H78" s="66"/>
      <c r="I78" s="61"/>
      <c r="J78" s="61"/>
      <c r="K78" s="61"/>
      <c r="L78" s="67"/>
      <c r="M78" s="66"/>
      <c r="N78" s="65" t="s">
        <v>36</v>
      </c>
      <c r="O78" s="21">
        <v>5715733</v>
      </c>
      <c r="P78" s="22">
        <v>0</v>
      </c>
      <c r="Q78" s="22">
        <f t="shared" si="5"/>
        <v>2286293.2000000002</v>
      </c>
      <c r="R78" s="22">
        <v>0</v>
      </c>
      <c r="S78" s="22">
        <v>0</v>
      </c>
      <c r="T78" s="22">
        <v>0</v>
      </c>
      <c r="U78" s="26">
        <v>0</v>
      </c>
      <c r="V78" s="23">
        <f>SUM(O78:U78)</f>
        <v>8002026.2000000002</v>
      </c>
      <c r="W78" s="24" t="s">
        <v>85</v>
      </c>
      <c r="X78" s="68">
        <v>43558</v>
      </c>
      <c r="Y78" s="25"/>
      <c r="Z78" s="69">
        <v>32525</v>
      </c>
      <c r="AA78" s="70">
        <f ca="1">(TODAY()-Z78)/365</f>
        <v>33.665753424657531</v>
      </c>
    </row>
    <row r="79" spans="1:28" s="71" customFormat="1" ht="30" x14ac:dyDescent="0.25">
      <c r="A79" s="61">
        <v>75</v>
      </c>
      <c r="B79" s="59" t="s">
        <v>247</v>
      </c>
      <c r="C79" s="59" t="s">
        <v>247</v>
      </c>
      <c r="D79" s="63" t="s">
        <v>71</v>
      </c>
      <c r="E79" s="64" t="s">
        <v>248</v>
      </c>
      <c r="F79" s="61" t="s">
        <v>73</v>
      </c>
      <c r="G79" s="65" t="s">
        <v>74</v>
      </c>
      <c r="H79" s="66"/>
      <c r="I79" s="61"/>
      <c r="J79" s="61"/>
      <c r="K79" s="61"/>
      <c r="L79" s="67"/>
      <c r="M79" s="66"/>
      <c r="N79" s="65"/>
      <c r="O79" s="21">
        <v>10280192</v>
      </c>
      <c r="P79" s="22">
        <f>O79*40%</f>
        <v>4112076.8000000003</v>
      </c>
      <c r="Q79" s="22">
        <f>O79*50%</f>
        <v>5140096</v>
      </c>
      <c r="R79" s="22"/>
      <c r="S79" s="22"/>
      <c r="T79" s="22"/>
      <c r="U79" s="26"/>
      <c r="V79" s="23"/>
      <c r="W79" s="24"/>
      <c r="X79" s="68"/>
      <c r="Y79" s="25"/>
      <c r="Z79" s="69"/>
      <c r="AA79" s="70"/>
    </row>
    <row r="80" spans="1:28" s="71" customFormat="1" ht="30" x14ac:dyDescent="0.25">
      <c r="A80" s="61">
        <v>76</v>
      </c>
      <c r="B80" s="59" t="s">
        <v>247</v>
      </c>
      <c r="C80" s="88" t="s">
        <v>240</v>
      </c>
      <c r="D80" s="63" t="s">
        <v>61</v>
      </c>
      <c r="E80" s="64" t="s">
        <v>64</v>
      </c>
      <c r="F80" s="61">
        <v>219</v>
      </c>
      <c r="G80" s="65">
        <v>15</v>
      </c>
      <c r="H80" s="89"/>
      <c r="I80" s="90"/>
      <c r="J80" s="90"/>
      <c r="K80" s="90"/>
      <c r="L80" s="91"/>
      <c r="M80" s="89"/>
      <c r="N80" s="65" t="s">
        <v>36</v>
      </c>
      <c r="O80" s="21">
        <v>5543084</v>
      </c>
      <c r="P80" s="22">
        <v>0</v>
      </c>
      <c r="Q80" s="22">
        <f>O80*40%</f>
        <v>2217233.6</v>
      </c>
      <c r="R80" s="22">
        <v>0</v>
      </c>
      <c r="S80" s="22">
        <v>0</v>
      </c>
      <c r="T80" s="22">
        <v>0</v>
      </c>
      <c r="U80" s="37">
        <v>0</v>
      </c>
      <c r="V80" s="38"/>
      <c r="W80" s="39"/>
      <c r="X80" s="92"/>
      <c r="Y80" s="93"/>
      <c r="Z80" s="94"/>
      <c r="AA80" s="95"/>
      <c r="AB80" s="78"/>
    </row>
    <row r="81" spans="1:28" s="71" customFormat="1" ht="60" x14ac:dyDescent="0.25">
      <c r="A81" s="61">
        <v>77</v>
      </c>
      <c r="B81" s="96" t="s">
        <v>241</v>
      </c>
      <c r="C81" s="62" t="s">
        <v>249</v>
      </c>
      <c r="D81" s="63" t="s">
        <v>78</v>
      </c>
      <c r="E81" s="64" t="s">
        <v>114</v>
      </c>
      <c r="F81" s="61">
        <v>407</v>
      </c>
      <c r="G81" s="65">
        <v>16</v>
      </c>
      <c r="H81" s="66"/>
      <c r="I81" s="61"/>
      <c r="J81" s="61"/>
      <c r="K81" s="61"/>
      <c r="L81" s="67"/>
      <c r="M81" s="66" t="s">
        <v>36</v>
      </c>
      <c r="N81" s="65"/>
      <c r="O81" s="21">
        <v>2290291</v>
      </c>
      <c r="P81" s="22">
        <v>0</v>
      </c>
      <c r="Q81" s="22">
        <v>0</v>
      </c>
      <c r="R81" s="22">
        <f>O81*7%</f>
        <v>160320.37000000002</v>
      </c>
      <c r="S81" s="22">
        <v>0</v>
      </c>
      <c r="T81" s="22">
        <v>0</v>
      </c>
      <c r="U81" s="26">
        <v>117172</v>
      </c>
      <c r="V81" s="23">
        <f>SUM(O81:U81)</f>
        <v>2567783.37</v>
      </c>
      <c r="W81" s="24" t="s">
        <v>115</v>
      </c>
      <c r="X81" s="68">
        <v>36059</v>
      </c>
      <c r="Y81" s="25" t="s">
        <v>116</v>
      </c>
      <c r="Z81" s="69">
        <v>25213</v>
      </c>
      <c r="AA81" s="70">
        <f ca="1">(TODAY()-Z81)/365</f>
        <v>53.698630136986303</v>
      </c>
    </row>
    <row r="82" spans="1:28" s="71" customFormat="1" ht="30" x14ac:dyDescent="0.25">
      <c r="A82" s="61">
        <v>78</v>
      </c>
      <c r="B82" s="96" t="s">
        <v>240</v>
      </c>
      <c r="C82" s="62" t="s">
        <v>240</v>
      </c>
      <c r="D82" s="63" t="s">
        <v>54</v>
      </c>
      <c r="E82" s="64" t="s">
        <v>49</v>
      </c>
      <c r="F82" s="61">
        <v>314</v>
      </c>
      <c r="G82" s="65" t="s">
        <v>178</v>
      </c>
      <c r="H82" s="66"/>
      <c r="I82" s="61"/>
      <c r="J82" s="61"/>
      <c r="K82" s="61"/>
      <c r="L82" s="67"/>
      <c r="M82" s="66"/>
      <c r="N82" s="65" t="s">
        <v>36</v>
      </c>
      <c r="O82" s="21">
        <v>2529890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6">
        <v>0</v>
      </c>
      <c r="V82" s="23"/>
      <c r="W82" s="24"/>
      <c r="X82" s="68"/>
      <c r="Y82" s="75"/>
      <c r="Z82" s="69"/>
    </row>
    <row r="83" spans="1:28" s="71" customFormat="1" ht="30" x14ac:dyDescent="0.25">
      <c r="A83" s="61">
        <v>79</v>
      </c>
      <c r="B83" s="96" t="s">
        <v>240</v>
      </c>
      <c r="C83" s="62" t="s">
        <v>240</v>
      </c>
      <c r="D83" s="63" t="s">
        <v>33</v>
      </c>
      <c r="E83" s="64" t="s">
        <v>64</v>
      </c>
      <c r="F83" s="61">
        <v>222</v>
      </c>
      <c r="G83" s="65">
        <v>19</v>
      </c>
      <c r="H83" s="66"/>
      <c r="I83" s="61"/>
      <c r="J83" s="61"/>
      <c r="K83" s="61"/>
      <c r="L83" s="67"/>
      <c r="M83" s="66"/>
      <c r="N83" s="65" t="s">
        <v>36</v>
      </c>
      <c r="O83" s="21">
        <v>6011222</v>
      </c>
      <c r="P83" s="22">
        <v>0</v>
      </c>
      <c r="Q83" s="22">
        <f t="shared" ref="Q83:Q84" si="6">O83*40%</f>
        <v>2404488.8000000003</v>
      </c>
      <c r="R83" s="22">
        <v>0</v>
      </c>
      <c r="S83" s="22">
        <v>0</v>
      </c>
      <c r="T83" s="22">
        <v>0</v>
      </c>
      <c r="U83" s="26">
        <v>0</v>
      </c>
      <c r="V83" s="23">
        <f>SUM(O83:U83)</f>
        <v>8415710.8000000007</v>
      </c>
      <c r="W83" s="24" t="s">
        <v>37</v>
      </c>
      <c r="X83" s="68"/>
      <c r="Y83" s="25"/>
      <c r="Z83" s="69">
        <v>31557</v>
      </c>
      <c r="AA83" s="70">
        <f ca="1">(TODAY()-Z83)/365</f>
        <v>36.317808219178083</v>
      </c>
    </row>
    <row r="84" spans="1:28" s="71" customFormat="1" ht="30" x14ac:dyDescent="0.25">
      <c r="A84" s="61">
        <v>80</v>
      </c>
      <c r="B84" s="96" t="s">
        <v>240</v>
      </c>
      <c r="C84" s="62" t="s">
        <v>240</v>
      </c>
      <c r="D84" s="63" t="s">
        <v>61</v>
      </c>
      <c r="E84" s="64" t="s">
        <v>143</v>
      </c>
      <c r="F84" s="61">
        <v>219</v>
      </c>
      <c r="G84" s="65">
        <v>18</v>
      </c>
      <c r="H84" s="66"/>
      <c r="I84" s="61"/>
      <c r="J84" s="61"/>
      <c r="K84" s="61"/>
      <c r="L84" s="67"/>
      <c r="M84" s="66"/>
      <c r="N84" s="65" t="s">
        <v>36</v>
      </c>
      <c r="O84" s="21">
        <v>5715733</v>
      </c>
      <c r="P84" s="22">
        <v>0</v>
      </c>
      <c r="Q84" s="22">
        <f t="shared" si="6"/>
        <v>2286293.2000000002</v>
      </c>
      <c r="R84" s="22">
        <v>0</v>
      </c>
      <c r="S84" s="22">
        <v>0</v>
      </c>
      <c r="T84" s="22">
        <v>0</v>
      </c>
      <c r="U84" s="22">
        <v>0</v>
      </c>
      <c r="V84" s="23"/>
      <c r="W84" s="24"/>
      <c r="X84" s="68"/>
      <c r="Y84" s="25"/>
      <c r="Z84" s="69"/>
      <c r="AA84" s="70"/>
    </row>
    <row r="85" spans="1:28" s="71" customFormat="1" ht="45" x14ac:dyDescent="0.25">
      <c r="A85" s="61">
        <v>81</v>
      </c>
      <c r="B85" s="60" t="s">
        <v>249</v>
      </c>
      <c r="C85" s="60" t="s">
        <v>249</v>
      </c>
      <c r="D85" s="63" t="s">
        <v>54</v>
      </c>
      <c r="E85" s="64" t="s">
        <v>44</v>
      </c>
      <c r="F85" s="61">
        <v>314</v>
      </c>
      <c r="G85" s="65">
        <v>11</v>
      </c>
      <c r="H85" s="66"/>
      <c r="I85" s="61"/>
      <c r="J85" s="61"/>
      <c r="K85" s="61"/>
      <c r="L85" s="67"/>
      <c r="M85" s="66"/>
      <c r="N85" s="65" t="s">
        <v>36</v>
      </c>
      <c r="O85" s="21">
        <v>2693513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6">
        <v>0</v>
      </c>
      <c r="V85" s="23">
        <f>SUM(O85:U85)</f>
        <v>2693513</v>
      </c>
      <c r="W85" s="24" t="s">
        <v>37</v>
      </c>
      <c r="X85" s="68">
        <v>44208</v>
      </c>
      <c r="Y85" s="25"/>
      <c r="Z85" s="69">
        <v>28992</v>
      </c>
      <c r="AA85" s="70">
        <f ca="1">(TODAY()-Z85)/365</f>
        <v>43.345205479452055</v>
      </c>
      <c r="AB85" s="78"/>
    </row>
    <row r="86" spans="1:28" x14ac:dyDescent="0.25">
      <c r="D86" s="46"/>
    </row>
    <row r="87" spans="1:28" x14ac:dyDescent="0.25">
      <c r="D87" s="46"/>
    </row>
    <row r="88" spans="1:28" x14ac:dyDescent="0.25">
      <c r="D88" s="46"/>
    </row>
    <row r="89" spans="1:28" x14ac:dyDescent="0.25">
      <c r="D89" s="46"/>
    </row>
    <row r="90" spans="1:28" x14ac:dyDescent="0.25">
      <c r="D90" s="46"/>
    </row>
  </sheetData>
  <autoFilter ref="A4:AB4" xr:uid="{35928F96-195E-4693-843A-17419E05BE93}"/>
  <mergeCells count="6">
    <mergeCell ref="A2:X2"/>
    <mergeCell ref="A3:C3"/>
    <mergeCell ref="D3:G3"/>
    <mergeCell ref="H3:L3"/>
    <mergeCell ref="M3:N3"/>
    <mergeCell ref="O3:U3"/>
  </mergeCells>
  <conditionalFormatting sqref="B85:B1048576 B47:B49 A2:A3 B1 B4:B23 B25:B45 B51:B81">
    <cfRule type="duplicateValues" dxfId="16" priority="22"/>
  </conditionalFormatting>
  <conditionalFormatting sqref="A4">
    <cfRule type="duplicateValues" dxfId="15" priority="21"/>
  </conditionalFormatting>
  <conditionalFormatting sqref="C86:C1048576 C47:C49 C1 C39:C45 C4:C23 C25:C37 C51:C77 C80:C83">
    <cfRule type="duplicateValues" dxfId="14" priority="23"/>
  </conditionalFormatting>
  <conditionalFormatting sqref="C46">
    <cfRule type="duplicateValues" dxfId="13" priority="20"/>
  </conditionalFormatting>
  <conditionalFormatting sqref="B50">
    <cfRule type="duplicateValues" dxfId="12" priority="18"/>
  </conditionalFormatting>
  <conditionalFormatting sqref="C50">
    <cfRule type="duplicateValues" dxfId="11" priority="19"/>
  </conditionalFormatting>
  <conditionalFormatting sqref="B24">
    <cfRule type="duplicateValues" dxfId="10" priority="16"/>
  </conditionalFormatting>
  <conditionalFormatting sqref="C24">
    <cfRule type="duplicateValues" dxfId="9" priority="17"/>
  </conditionalFormatting>
  <conditionalFormatting sqref="B46">
    <cfRule type="duplicateValues" dxfId="8" priority="15"/>
  </conditionalFormatting>
  <conditionalFormatting sqref="B82:B84">
    <cfRule type="duplicateValues" dxfId="7" priority="14"/>
  </conditionalFormatting>
  <conditionalFormatting sqref="C84">
    <cfRule type="duplicateValues" dxfId="5" priority="10"/>
  </conditionalFormatting>
  <conditionalFormatting sqref="C38">
    <cfRule type="duplicateValues" dxfId="3" priority="5"/>
  </conditionalFormatting>
  <conditionalFormatting sqref="C78:C79">
    <cfRule type="duplicateValues" dxfId="2" priority="3"/>
  </conditionalFormatting>
  <conditionalFormatting sqref="C85">
    <cfRule type="duplicateValues" dxfId="0" priority="1"/>
  </conditionalFormatting>
  <hyperlinks>
    <hyperlink ref="Y5" r:id="rId1" xr:uid="{A56E4B68-7CE0-4E51-AA10-53BA3979B665}"/>
    <hyperlink ref="Y6" r:id="rId2" xr:uid="{23155114-FB01-49DC-A36F-AE9E0C050284}"/>
    <hyperlink ref="Y7" r:id="rId3" xr:uid="{42FEA373-5D8E-4E16-94EC-E10982B7B286}"/>
    <hyperlink ref="Y8" r:id="rId4" xr:uid="{F557E9E9-E80F-4B3F-9511-00072294B197}"/>
    <hyperlink ref="Y9" r:id="rId5" xr:uid="{F3BF3DFE-9E6C-4FCC-B48E-782AF8ED9070}"/>
    <hyperlink ref="Y10" r:id="rId6" xr:uid="{DF4A0737-8AF7-4D06-ABEB-57892A4A0887}"/>
    <hyperlink ref="Y11" r:id="rId7" xr:uid="{0E215705-F6DF-4F54-8373-2C0E854D5B4A}"/>
    <hyperlink ref="Y12" r:id="rId8" xr:uid="{F965E343-51D9-4A0F-A99C-1B0CE53D2D07}"/>
    <hyperlink ref="Y13" r:id="rId9" xr:uid="{6C194C4E-AEC0-4002-9AFC-38E83C72F045}"/>
    <hyperlink ref="Y14" r:id="rId10" xr:uid="{36127DCB-386B-4FBE-AE8A-A8C128B515FF}"/>
    <hyperlink ref="Y15" r:id="rId11" xr:uid="{30D1CC3E-60C1-432A-BA2D-862AC4EAA749}"/>
    <hyperlink ref="Y16" r:id="rId12" xr:uid="{4D99203F-D8CC-48F6-9047-CE79667729F8}"/>
    <hyperlink ref="Y17" r:id="rId13" xr:uid="{3C9CA846-F2DF-4F99-8C32-8981442B5271}"/>
    <hyperlink ref="Y18" r:id="rId14" xr:uid="{087B5727-18C5-400D-A72A-98CBD3AA4433}"/>
    <hyperlink ref="Y19" r:id="rId15" xr:uid="{F95F3944-AA10-4E78-92F2-E6F45ECC6A80}"/>
    <hyperlink ref="Y20" r:id="rId16" xr:uid="{44575C24-8EBD-46DB-814D-33DF64A9B1A5}"/>
    <hyperlink ref="Y21" r:id="rId17" xr:uid="{659A15C4-74FE-4336-84DE-9ADDBF90C58E}"/>
    <hyperlink ref="Y22" r:id="rId18" xr:uid="{A47F04A4-F7F2-410B-A22E-E53652E951A4}"/>
    <hyperlink ref="Y23" r:id="rId19" xr:uid="{0D9CDB2C-4778-498B-9CF0-7D5CD4403BAE}"/>
    <hyperlink ref="Y24" r:id="rId20" xr:uid="{FBE936EE-21CF-4AB1-98B9-60EC331F4373}"/>
    <hyperlink ref="Y25" r:id="rId21" xr:uid="{7FB93B9B-5873-4129-820A-37D7F1B03CA8}"/>
    <hyperlink ref="Y81" r:id="rId22" xr:uid="{616FBD4C-6B89-4135-A521-6EB9F1E32E5F}"/>
    <hyperlink ref="Y27" r:id="rId23" xr:uid="{9F89B4B4-E07E-4971-A97A-BCCF3128440E}"/>
    <hyperlink ref="Y28" r:id="rId24" xr:uid="{5F0570CE-252E-4DC1-B3F3-FD259CE17696}"/>
    <hyperlink ref="Y29" r:id="rId25" xr:uid="{FF6E9800-E286-4537-A625-861FD084158C}"/>
    <hyperlink ref="Y30" r:id="rId26" xr:uid="{A833F527-322C-4A5A-BAD2-957AC56D8B47}"/>
    <hyperlink ref="Y31" r:id="rId27" xr:uid="{536FF682-F530-4F9C-B2B7-FE1ACF8FF1A2}"/>
    <hyperlink ref="Y32" r:id="rId28" xr:uid="{9B0D89A4-DFAA-41AC-9168-F57BFC0B1F52}"/>
    <hyperlink ref="Y33" r:id="rId29" xr:uid="{26203251-957D-41A9-AE1D-3AF70496D153}"/>
    <hyperlink ref="Y34" r:id="rId30" xr:uid="{3F823FEA-9C9F-4843-9558-0F2581EFBB19}"/>
    <hyperlink ref="Y35" r:id="rId31" xr:uid="{51DFCEF0-6E56-4D8E-B613-E08CB2D85E9E}"/>
    <hyperlink ref="Y36" r:id="rId32" xr:uid="{83327B96-1167-4D3B-B35C-E42DBB663B73}"/>
    <hyperlink ref="Y37" r:id="rId33" xr:uid="{19751989-6A40-4BFE-AED5-72329D3313EB}"/>
    <hyperlink ref="Y39" r:id="rId34" xr:uid="{472E495A-311D-4C1C-995F-57ED3826113C}"/>
    <hyperlink ref="Y40" r:id="rId35" xr:uid="{7F028B19-0379-49BB-B67B-B83516A57996}"/>
    <hyperlink ref="Y41" r:id="rId36" xr:uid="{3F85EA10-3F10-4998-BD25-AA798F3EBA32}"/>
    <hyperlink ref="Y42" r:id="rId37" xr:uid="{96F5EA5B-09C3-436A-8DC7-83E920552292}"/>
    <hyperlink ref="Y43" r:id="rId38" xr:uid="{9B824914-53EF-42A8-8EB5-C96F23255EE0}"/>
    <hyperlink ref="Y44" r:id="rId39" xr:uid="{FFCAD554-6C14-4C18-9902-FFF44EC6B8B9}"/>
    <hyperlink ref="Y45" r:id="rId40" xr:uid="{D337C8C6-F99C-4507-8BE7-81351D8E24C1}"/>
    <hyperlink ref="Y46" r:id="rId41" xr:uid="{4BB98608-233D-432A-9BAA-78DE52F6E6C9}"/>
    <hyperlink ref="Y47" r:id="rId42" xr:uid="{68572500-3A2F-4F81-995E-C27767B45E58}"/>
    <hyperlink ref="Y48" r:id="rId43" xr:uid="{6C3ED49C-68BB-461B-9986-EDEEA344AB56}"/>
    <hyperlink ref="Y49" r:id="rId44" xr:uid="{0B9F1C58-3F04-42D8-83E1-A2D3212F1B7B}"/>
    <hyperlink ref="Y50" r:id="rId45" xr:uid="{DA177B6D-C3A7-45E1-8E9E-4799F9DD9D80}"/>
    <hyperlink ref="Y51" r:id="rId46" xr:uid="{7752365A-FE6F-43C3-B4E7-DC5F83BDD623}"/>
    <hyperlink ref="Y52" r:id="rId47" xr:uid="{33BF09C0-9ABE-4576-BA84-5FB451FCBF25}"/>
    <hyperlink ref="Y53" r:id="rId48" xr:uid="{0BE8635D-3E93-4B8F-975D-85894364DA46}"/>
    <hyperlink ref="Y55" r:id="rId49" xr:uid="{35F8A2E5-53C8-43D1-86C4-B56B98843D91}"/>
    <hyperlink ref="Y56" r:id="rId50" xr:uid="{294199DA-5A64-46D1-AF15-F015E4EBE8BD}"/>
    <hyperlink ref="Y57" r:id="rId51" xr:uid="{EA462904-59A2-4729-A05A-674131FA4B3C}"/>
    <hyperlink ref="Y58" r:id="rId52" xr:uid="{B9B8976D-DEFC-4CF1-9B06-1CE028FAA44F}"/>
    <hyperlink ref="Y59" r:id="rId53" xr:uid="{A4326BBB-FBA3-4BCB-A8B1-3E454D595EB9}"/>
    <hyperlink ref="Y60" r:id="rId54" xr:uid="{78DED3CF-AAE4-4654-B70E-EFC9612F45E3}"/>
    <hyperlink ref="Y61" r:id="rId55" xr:uid="{AD33AB58-B1F5-4951-A61E-D6735C7A8F0E}"/>
    <hyperlink ref="Y62" r:id="rId56" xr:uid="{B100288A-A20A-40BA-9096-5435637D6D15}"/>
    <hyperlink ref="Y63" r:id="rId57" xr:uid="{1AE13C22-B360-49AD-864A-649A6B749E7B}"/>
    <hyperlink ref="Y64" r:id="rId58" xr:uid="{0420DBDE-427A-4067-AD47-142F4313A351}"/>
    <hyperlink ref="Y65" r:id="rId59" xr:uid="{D18A2066-E202-483E-B665-22CBAC9821A2}"/>
    <hyperlink ref="Y66" r:id="rId60" xr:uid="{6ECC8A8B-015D-4E3F-B1E7-3A21DC2EBBC6}"/>
    <hyperlink ref="Y67" r:id="rId61" xr:uid="{524EE6D6-97B0-4583-8BFF-C7743060CC56}"/>
    <hyperlink ref="Y68" r:id="rId62" xr:uid="{36ED35BE-7CEA-443F-89D2-2CEF600AA7E9}"/>
    <hyperlink ref="Y69" r:id="rId63" xr:uid="{98EAC29C-3BF0-41C0-8BA5-ACDC52F8BA61}"/>
    <hyperlink ref="Y70" r:id="rId64" xr:uid="{53BE1680-3C44-4E09-B8E9-C68577B78DD2}"/>
    <hyperlink ref="Y71" r:id="rId65" xr:uid="{2D8DFB92-9505-4B40-AB09-D06951656BED}"/>
    <hyperlink ref="Y72" r:id="rId66" xr:uid="{5DF7F301-7CCA-4311-B4DB-BB986900BB72}"/>
    <hyperlink ref="Y73" r:id="rId67" xr:uid="{0D03D664-E9CE-4FA0-A38F-D1C7982A14A8}"/>
    <hyperlink ref="Y74" r:id="rId68" xr:uid="{0D922BE4-42CF-4841-AE4D-7B06D05859E7}"/>
    <hyperlink ref="Y75" r:id="rId69" xr:uid="{4796D896-4BE3-4640-813A-4E497EDC4E18}"/>
    <hyperlink ref="Y76" r:id="rId70" xr:uid="{A272372F-DAA2-4604-A9E2-C1BA9CABBCF9}"/>
    <hyperlink ref="Y77" r:id="rId71" xr:uid="{15D4214C-46EC-4F77-8AF0-89A692F7F0B6}"/>
    <hyperlink ref="Y54" r:id="rId72" xr:uid="{AAF2BA2F-0F5B-47D2-9378-ACE16AA13167}"/>
  </hyperlinks>
  <pageMargins left="0.7" right="0.7" top="0.75" bottom="0.75" header="0.3" footer="0.3"/>
  <pageSetup orientation="portrait" r:id="rId73"/>
  <ignoredErrors>
    <ignoredError sqref="G82 G55:G72 F27:G40 G41 F15:G25 G46:G53 G8" numberStoredAsText="1"/>
    <ignoredError sqref="Q47 R43" formula="1"/>
  </ignoredErrors>
  <legacyDrawing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FONCEP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2022-02-28T22:01:45Z</dcterms:created>
  <dcterms:modified xsi:type="dcterms:W3CDTF">2022-09-09T18:25:57Z</dcterms:modified>
</cp:coreProperties>
</file>