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d.docs.live.net/d688f1c7adecd45f/Documentos/SONIA FONCEP/AUSTERIDAD/2022/HACIENDA/2 SEMESTRE/"/>
    </mc:Choice>
  </mc:AlternateContent>
  <xr:revisionPtr revIDLastSave="0" documentId="8_{D7898CC9-3C99-4C25-99C0-30C72EE52B0E}" xr6:coauthVersionLast="47" xr6:coauthVersionMax="47" xr10:uidLastSave="{00000000-0000-0000-0000-000000000000}"/>
  <bookViews>
    <workbookView xWindow="-110" yWindow="-110" windowWidth="19420" windowHeight="10300" firstSheet="2" activeTab="2" xr2:uid="{00000000-000D-0000-FFFF-FFFF00000000}"/>
  </bookViews>
  <sheets>
    <sheet name="datos" sheetId="2" r:id="rId1"/>
    <sheet name="formato captura" sheetId="3" r:id="rId2"/>
    <sheet name="Base captura" sheetId="5" r:id="rId3"/>
  </sheets>
  <definedNames>
    <definedName name="_xlnm._FilterDatabase" localSheetId="2" hidden="1">'Base captura'!$A$11:$BG$34</definedName>
    <definedName name="_xlnm._FilterDatabase" localSheetId="1" hidden="1">'formato captura'!$A$11:$Y$34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2" i="5" l="1"/>
  <c r="BB16" i="5"/>
  <c r="BA16" i="5"/>
  <c r="BB15" i="5"/>
  <c r="BA15" i="5"/>
  <c r="AP15" i="5"/>
  <c r="AO15" i="5"/>
  <c r="AN15" i="5"/>
  <c r="AM15" i="5"/>
  <c r="AL15" i="5"/>
  <c r="AK15" i="5"/>
  <c r="AJ15" i="5"/>
  <c r="AI15" i="5"/>
  <c r="AH15" i="5"/>
  <c r="AV15" i="5" s="1"/>
  <c r="AG15" i="5"/>
  <c r="AU15" i="5" s="1"/>
  <c r="AF15" i="5"/>
  <c r="AT15" i="5" s="1"/>
  <c r="AE15" i="5"/>
  <c r="AS15" i="5" s="1"/>
  <c r="AD15" i="5"/>
  <c r="AR15" i="5" s="1"/>
  <c r="AC15" i="5"/>
  <c r="AQ15" i="5" s="1"/>
  <c r="AB15" i="5"/>
  <c r="AA15" i="5"/>
  <c r="Z15" i="5"/>
  <c r="Y15" i="5"/>
  <c r="AV20" i="5"/>
  <c r="AU20" i="5"/>
  <c r="AR34" i="5"/>
  <c r="AK27" i="5"/>
  <c r="AK26" i="5"/>
  <c r="AI26" i="5"/>
  <c r="AG26" i="5"/>
  <c r="AE26" i="5"/>
  <c r="AC26" i="5"/>
  <c r="AO28" i="5"/>
  <c r="AM28" i="5"/>
  <c r="AK28" i="5"/>
  <c r="AI28" i="5"/>
  <c r="AC29" i="5"/>
  <c r="AE29" i="5"/>
  <c r="AG30" i="5"/>
  <c r="AG28" i="5"/>
  <c r="AG27" i="5"/>
  <c r="AE28" i="5"/>
  <c r="AE27" i="5"/>
  <c r="AC28" i="5"/>
  <c r="AC27" i="5"/>
  <c r="AA29" i="5"/>
  <c r="AA28" i="5"/>
  <c r="AA27" i="5"/>
  <c r="AA26" i="5"/>
  <c r="AV34" i="5"/>
  <c r="AU34" i="5"/>
  <c r="AV33" i="5"/>
  <c r="AU33" i="5"/>
  <c r="AV31" i="5"/>
  <c r="AU31" i="5"/>
  <c r="AV25" i="5"/>
  <c r="AU25" i="5"/>
  <c r="AV24" i="5"/>
  <c r="AU24" i="5"/>
  <c r="AV23" i="5"/>
  <c r="AU23" i="5"/>
  <c r="AV22" i="5"/>
  <c r="AV21" i="5"/>
  <c r="AU21" i="5"/>
  <c r="AV19" i="5"/>
  <c r="AU19" i="5"/>
  <c r="AV18" i="5"/>
  <c r="AU18" i="5"/>
  <c r="AV17" i="5"/>
  <c r="AU17" i="5"/>
  <c r="AV14" i="5"/>
  <c r="AU14" i="5"/>
  <c r="AV13" i="5"/>
  <c r="AU13" i="5"/>
  <c r="AU12" i="5"/>
  <c r="AT14" i="5"/>
  <c r="S15" i="3" l="1"/>
  <c r="AP25" i="5" l="1"/>
  <c r="AO25" i="5"/>
  <c r="Z24" i="5"/>
  <c r="AS12" i="5"/>
  <c r="AQ17" i="5"/>
  <c r="AT33" i="5"/>
  <c r="Z30" i="5"/>
  <c r="AB30" i="5" s="1"/>
  <c r="AS19" i="5"/>
  <c r="AS17" i="5"/>
  <c r="BA17" i="5" s="1"/>
  <c r="AT19" i="5"/>
  <c r="AT17" i="5"/>
  <c r="AS13" i="5"/>
  <c r="Y34" i="5"/>
  <c r="AS21" i="5"/>
  <c r="Y21" i="5"/>
  <c r="BB20" i="5"/>
  <c r="BA20" i="5"/>
  <c r="AS20" i="5"/>
  <c r="AT20" i="5"/>
  <c r="AP20" i="5"/>
  <c r="AD20" i="5"/>
  <c r="Z20" i="5"/>
  <c r="Y20" i="5"/>
  <c r="X20" i="5"/>
  <c r="N14" i="3"/>
  <c r="S12" i="3"/>
  <c r="S13" i="3"/>
  <c r="Y14" i="5"/>
  <c r="AS14" i="5"/>
  <c r="U14" i="3"/>
  <c r="AS26" i="5"/>
  <c r="AT12" i="5"/>
  <c r="AV12" i="5" s="1"/>
  <c r="AI33" i="5"/>
  <c r="AK33" i="5"/>
  <c r="Y22" i="5"/>
  <c r="Y17" i="5" l="1"/>
  <c r="Y19" i="5" l="1"/>
  <c r="AT35" i="5"/>
  <c r="AS35" i="5"/>
  <c r="AT34" i="5"/>
  <c r="AS34" i="5"/>
  <c r="AS33" i="5"/>
  <c r="AT31" i="5"/>
  <c r="AS31" i="5"/>
  <c r="AT30" i="5"/>
  <c r="AV30" i="5" s="1"/>
  <c r="AS30" i="5"/>
  <c r="AT29" i="5"/>
  <c r="AS29" i="5"/>
  <c r="AT28" i="5"/>
  <c r="AS28" i="5"/>
  <c r="AT27" i="5"/>
  <c r="AS27" i="5"/>
  <c r="AT26" i="5"/>
  <c r="AV26" i="5" s="1"/>
  <c r="AT25" i="5"/>
  <c r="AS25" i="5"/>
  <c r="AT24" i="5"/>
  <c r="AS24" i="5"/>
  <c r="AT23" i="5"/>
  <c r="AS23" i="5"/>
  <c r="AT22" i="5"/>
  <c r="AT21" i="5"/>
  <c r="AT18" i="5"/>
  <c r="AS18" i="5"/>
  <c r="AT13" i="5"/>
  <c r="AQ13" i="5"/>
  <c r="AR13" i="5"/>
  <c r="BB13" i="5" s="1"/>
  <c r="AQ14" i="5"/>
  <c r="AR14" i="5"/>
  <c r="BB14" i="5" s="1"/>
  <c r="AR17" i="5"/>
  <c r="BB17" i="5" s="1"/>
  <c r="AQ18" i="5"/>
  <c r="BA18" i="5" s="1"/>
  <c r="BC18" i="5" s="1"/>
  <c r="BE18" i="5" s="1"/>
  <c r="AR18" i="5"/>
  <c r="BB18" i="5" s="1"/>
  <c r="BD18" i="5" s="1"/>
  <c r="BF18" i="5" s="1"/>
  <c r="AQ19" i="5"/>
  <c r="BA19" i="5" s="1"/>
  <c r="AR19" i="5"/>
  <c r="BB19" i="5" s="1"/>
  <c r="AQ20" i="5"/>
  <c r="AR20" i="5"/>
  <c r="AQ21" i="5"/>
  <c r="BA21" i="5" s="1"/>
  <c r="AR21" i="5"/>
  <c r="BB21" i="5" s="1"/>
  <c r="AQ22" i="5"/>
  <c r="AR22" i="5"/>
  <c r="BB22" i="5" s="1"/>
  <c r="AQ23" i="5"/>
  <c r="BA23" i="5" s="1"/>
  <c r="AR23" i="5"/>
  <c r="BB23" i="5" s="1"/>
  <c r="AR24" i="5"/>
  <c r="BB24" i="5" s="1"/>
  <c r="AR25" i="5"/>
  <c r="BB25" i="5" s="1"/>
  <c r="AQ26" i="5"/>
  <c r="AR26" i="5"/>
  <c r="AQ27" i="5"/>
  <c r="BA27" i="5" s="1"/>
  <c r="BC27" i="5" s="1"/>
  <c r="BE27" i="5" s="1"/>
  <c r="AR27" i="5"/>
  <c r="AQ28" i="5"/>
  <c r="BA28" i="5" s="1"/>
  <c r="AR28" i="5"/>
  <c r="AQ29" i="5"/>
  <c r="AR29" i="5"/>
  <c r="AV29" i="5" s="1"/>
  <c r="AQ30" i="5"/>
  <c r="BA30" i="5" s="1"/>
  <c r="BB30" i="5"/>
  <c r="AQ31" i="5"/>
  <c r="BA31" i="5" s="1"/>
  <c r="AR31" i="5"/>
  <c r="BB31" i="5" s="1"/>
  <c r="AQ33" i="5"/>
  <c r="BA33" i="5" s="1"/>
  <c r="AR33" i="5"/>
  <c r="BB33" i="5" s="1"/>
  <c r="AQ34" i="5"/>
  <c r="BB34" i="5"/>
  <c r="AR12" i="5"/>
  <c r="AQ12" i="5"/>
  <c r="AC25" i="5"/>
  <c r="AQ25" i="5" s="1"/>
  <c r="BA25" i="5" s="1"/>
  <c r="AC24" i="5"/>
  <c r="AQ24" i="5" s="1"/>
  <c r="BA24" i="5" s="1"/>
  <c r="Y13" i="5"/>
  <c r="Z13" i="5"/>
  <c r="Z14" i="5"/>
  <c r="Z17" i="5"/>
  <c r="Y18" i="5"/>
  <c r="Z18" i="5"/>
  <c r="Z19" i="5"/>
  <c r="Z21" i="5"/>
  <c r="Z22" i="5"/>
  <c r="Y23" i="5"/>
  <c r="Z23" i="5"/>
  <c r="Y24" i="5"/>
  <c r="Y25" i="5"/>
  <c r="Z25" i="5"/>
  <c r="Y26" i="5"/>
  <c r="Z26" i="5"/>
  <c r="Y27" i="5"/>
  <c r="Z27" i="5"/>
  <c r="Y28" i="5"/>
  <c r="Z28" i="5"/>
  <c r="Y29" i="5"/>
  <c r="Z29" i="5"/>
  <c r="Y30" i="5"/>
  <c r="AA30" i="5" s="1"/>
  <c r="Y31" i="5"/>
  <c r="Z31" i="5"/>
  <c r="Y33" i="5"/>
  <c r="Z33" i="5"/>
  <c r="Z34" i="5"/>
  <c r="Z12" i="5"/>
  <c r="Y12" i="5"/>
  <c r="X13" i="5"/>
  <c r="X14" i="5"/>
  <c r="AW14" i="5" s="1"/>
  <c r="AY14" i="5" s="1"/>
  <c r="X15" i="5"/>
  <c r="X17" i="5"/>
  <c r="X18" i="5"/>
  <c r="X19" i="5"/>
  <c r="X21" i="5"/>
  <c r="X22" i="5"/>
  <c r="AW22" i="5" s="1"/>
  <c r="AY22" i="5" s="1"/>
  <c r="X23" i="5"/>
  <c r="X24" i="5"/>
  <c r="AB24" i="5" s="1"/>
  <c r="X25" i="5"/>
  <c r="X26" i="5"/>
  <c r="AW26" i="5" s="1"/>
  <c r="AY26" i="5" s="1"/>
  <c r="X27" i="5"/>
  <c r="X28" i="5"/>
  <c r="X29" i="5"/>
  <c r="X31" i="5"/>
  <c r="X33" i="5"/>
  <c r="X34" i="5"/>
  <c r="AW34" i="5" s="1"/>
  <c r="AY34" i="5" s="1"/>
  <c r="X12" i="5"/>
  <c r="AW12" i="5" s="1"/>
  <c r="AY12" i="5" s="1"/>
  <c r="W13" i="5"/>
  <c r="AA13" i="5" s="1"/>
  <c r="W14" i="5"/>
  <c r="W15" i="5"/>
  <c r="W17" i="5"/>
  <c r="AA17" i="5" s="1"/>
  <c r="W18" i="5"/>
  <c r="W19" i="5"/>
  <c r="AA19" i="5" s="1"/>
  <c r="W20" i="5"/>
  <c r="W21" i="5"/>
  <c r="AA21" i="5" s="1"/>
  <c r="W22" i="5"/>
  <c r="AX22" i="5" s="1"/>
  <c r="W23" i="5"/>
  <c r="AA23" i="5" s="1"/>
  <c r="W24" i="5"/>
  <c r="AA24" i="5" s="1"/>
  <c r="W31" i="5"/>
  <c r="AX31" i="5" s="1"/>
  <c r="W33" i="5"/>
  <c r="AA33" i="5" s="1"/>
  <c r="W34" i="5"/>
  <c r="AA34" i="5" s="1"/>
  <c r="W12" i="5"/>
  <c r="I25" i="5"/>
  <c r="W25" i="5" s="1"/>
  <c r="AA25" i="5" s="1"/>
  <c r="BC30" i="5"/>
  <c r="BE30" i="5" s="1"/>
  <c r="BC22" i="5"/>
  <c r="BE22" i="5" s="1"/>
  <c r="BC17" i="5"/>
  <c r="BE17" i="5" s="1"/>
  <c r="AU30" i="5" l="1"/>
  <c r="BA26" i="5"/>
  <c r="AU26" i="5"/>
  <c r="AU29" i="5"/>
  <c r="AU27" i="5"/>
  <c r="AU28" i="5"/>
  <c r="BB28" i="5"/>
  <c r="AV28" i="5"/>
  <c r="BB27" i="5"/>
  <c r="AV27" i="5"/>
  <c r="AX14" i="5"/>
  <c r="AA14" i="5"/>
  <c r="AA12" i="5"/>
  <c r="AB12" i="5"/>
  <c r="AB34" i="5"/>
  <c r="AB33" i="5"/>
  <c r="AB31" i="5"/>
  <c r="AA31" i="5"/>
  <c r="AB25" i="5"/>
  <c r="AB23" i="5"/>
  <c r="AB17" i="5"/>
  <c r="AB14" i="5"/>
  <c r="AB13" i="5"/>
  <c r="BD34" i="5"/>
  <c r="AB22" i="5"/>
  <c r="AB19" i="5"/>
  <c r="BA12" i="5"/>
  <c r="BC12" i="5" s="1"/>
  <c r="BE12" i="5" s="1"/>
  <c r="BB12" i="5"/>
  <c r="BD12" i="5" s="1"/>
  <c r="BF12" i="5" s="1"/>
  <c r="BA34" i="5"/>
  <c r="BC31" i="5"/>
  <c r="BE31" i="5" s="1"/>
  <c r="BA29" i="5"/>
  <c r="BC29" i="5" s="1"/>
  <c r="BE29" i="5" s="1"/>
  <c r="BC26" i="5"/>
  <c r="BE26" i="5" s="1"/>
  <c r="BC16" i="5"/>
  <c r="BE16" i="5" s="1"/>
  <c r="BA14" i="5"/>
  <c r="BC14" i="5" s="1"/>
  <c r="BE14" i="5" s="1"/>
  <c r="BA13" i="5"/>
  <c r="BC13" i="5" s="1"/>
  <c r="BE13" i="5" s="1"/>
  <c r="BC21" i="5"/>
  <c r="BE21" i="5" s="1"/>
  <c r="BD20" i="5"/>
  <c r="BF20" i="5" s="1"/>
  <c r="BF34" i="5"/>
  <c r="BB26" i="5"/>
  <c r="BD26" i="5" s="1"/>
  <c r="BF26" i="5" s="1"/>
  <c r="BB29" i="5"/>
  <c r="BD29" i="5" s="1"/>
  <c r="BF29" i="5" s="1"/>
  <c r="BD30" i="5"/>
  <c r="BF30" i="5" s="1"/>
  <c r="BD21" i="5"/>
  <c r="BF21" i="5" s="1"/>
  <c r="BD13" i="5"/>
  <c r="BF13" i="5" s="1"/>
  <c r="BD17" i="5"/>
  <c r="BF17" i="5" s="1"/>
  <c r="BD16" i="5"/>
  <c r="BF16" i="5" s="1"/>
  <c r="BD31" i="5"/>
  <c r="BF31" i="5" s="1"/>
  <c r="BD27" i="5"/>
  <c r="BF27" i="5" s="1"/>
  <c r="BD22" i="5"/>
  <c r="BF22" i="5" s="1"/>
  <c r="BD14" i="5"/>
  <c r="BF14" i="5" s="1"/>
  <c r="BD33" i="5"/>
  <c r="BF33" i="5" s="1"/>
  <c r="BD25" i="5"/>
  <c r="BF25" i="5" s="1"/>
  <c r="BD24" i="5"/>
  <c r="BF24" i="5" s="1"/>
  <c r="BD32" i="5"/>
  <c r="BF32" i="5" s="1"/>
  <c r="BD28" i="5"/>
  <c r="BF28" i="5" s="1"/>
  <c r="BD23" i="5"/>
  <c r="BF23" i="5" s="1"/>
  <c r="BD19" i="5"/>
  <c r="BF19" i="5" s="1"/>
  <c r="BD15" i="5"/>
  <c r="BF15" i="5" s="1"/>
  <c r="BC33" i="5"/>
  <c r="BE33" i="5" s="1"/>
  <c r="BC20" i="5"/>
  <c r="BE20" i="5" s="1"/>
  <c r="BC24" i="5"/>
  <c r="BE24" i="5" s="1"/>
  <c r="BC32" i="5"/>
  <c r="BE32" i="5" s="1"/>
  <c r="BC28" i="5"/>
  <c r="BE28" i="5" s="1"/>
  <c r="BC23" i="5"/>
  <c r="BE23" i="5" s="1"/>
  <c r="BC19" i="5"/>
  <c r="BE19" i="5" s="1"/>
  <c r="BC15" i="5"/>
  <c r="BE15" i="5" s="1"/>
  <c r="AX33" i="5"/>
  <c r="AW18" i="5"/>
  <c r="AY18" i="5" s="1"/>
  <c r="AX18" i="5"/>
  <c r="AW33" i="5"/>
  <c r="AY33" i="5" s="1"/>
  <c r="AW25" i="5"/>
  <c r="AY25" i="5" s="1"/>
  <c r="AX17" i="5"/>
  <c r="AX32" i="5"/>
  <c r="AX23" i="5"/>
  <c r="AX15" i="5"/>
  <c r="AW30" i="5"/>
  <c r="AY30" i="5" s="1"/>
  <c r="AW17" i="5"/>
  <c r="AY17" i="5" s="1"/>
  <c r="AW21" i="5"/>
  <c r="AY21" i="5" s="1"/>
  <c r="AX30" i="5"/>
  <c r="AX21" i="5"/>
  <c r="AX13" i="5"/>
  <c r="AW29" i="5"/>
  <c r="AY29" i="5" s="1"/>
  <c r="AW13" i="5"/>
  <c r="AY13" i="5" s="1"/>
  <c r="AX29" i="5"/>
  <c r="AW20" i="5"/>
  <c r="AY20" i="5" s="1"/>
  <c r="AW19" i="5"/>
  <c r="AY19" i="5" s="1"/>
  <c r="AX28" i="5"/>
  <c r="AX34" i="5"/>
  <c r="AX26" i="5"/>
  <c r="AW32" i="5"/>
  <c r="AY32" i="5" s="1"/>
  <c r="AW24" i="5"/>
  <c r="AY24" i="5" s="1"/>
  <c r="AW16" i="5"/>
  <c r="AY16" i="5" s="1"/>
  <c r="AW28" i="5"/>
  <c r="AY28" i="5" s="1"/>
  <c r="AX20" i="5"/>
  <c r="AW27" i="5"/>
  <c r="AY27" i="5" s="1"/>
  <c r="AX19" i="5"/>
  <c r="AX27" i="5"/>
  <c r="AX16" i="5"/>
  <c r="AW31" i="5"/>
  <c r="AY31" i="5" s="1"/>
  <c r="AW23" i="5"/>
  <c r="AY23" i="5" s="1"/>
  <c r="AW15" i="5"/>
  <c r="AY15" i="5" s="1"/>
  <c r="AX12" i="5"/>
  <c r="AX25" i="5"/>
  <c r="BC25" i="5"/>
  <c r="BE25" i="5" s="1"/>
  <c r="AX24" i="5"/>
  <c r="N13" i="3"/>
  <c r="L25" i="3"/>
  <c r="J25" i="3"/>
  <c r="H25" i="3"/>
  <c r="L24" i="3"/>
  <c r="BC34" i="5" l="1"/>
  <c r="BE34" i="5" s="1"/>
  <c r="S19" i="3"/>
  <c r="S16" i="3" l="1"/>
  <c r="S17" i="3"/>
  <c r="S18" i="3"/>
  <c r="S20" i="3"/>
  <c r="S21" i="3"/>
  <c r="S22" i="3"/>
  <c r="S23" i="3"/>
  <c r="S24" i="3"/>
  <c r="S25" i="3"/>
  <c r="S26" i="3"/>
  <c r="S27" i="3"/>
  <c r="S28" i="3"/>
  <c r="S29" i="3"/>
  <c r="S30" i="3"/>
  <c r="S31" i="3"/>
  <c r="S32" i="3"/>
  <c r="S33" i="3"/>
  <c r="S34" i="3"/>
  <c r="T20" i="3"/>
  <c r="T21" i="3"/>
  <c r="T22" i="3"/>
  <c r="T23" i="3"/>
  <c r="T24" i="3"/>
  <c r="T25" i="3"/>
  <c r="T26" i="3"/>
  <c r="T27" i="3"/>
  <c r="T28" i="3"/>
  <c r="T29" i="3"/>
  <c r="T30" i="3"/>
  <c r="T31" i="3"/>
  <c r="T32" i="3"/>
  <c r="T33" i="3"/>
  <c r="T34" i="3"/>
  <c r="T18" i="3"/>
  <c r="T19" i="3"/>
  <c r="T13" i="3"/>
  <c r="T15" i="3"/>
  <c r="T16" i="3"/>
  <c r="T17" i="3"/>
  <c r="T12" i="3"/>
  <c r="U34" i="3" l="1"/>
  <c r="W34" i="3" s="1"/>
  <c r="O34" i="3"/>
  <c r="Q34" i="3" s="1"/>
  <c r="N34" i="3"/>
  <c r="P34" i="3" s="1"/>
  <c r="V34" i="3"/>
  <c r="X34" i="3" s="1"/>
  <c r="N15" i="3" l="1"/>
  <c r="V14" i="3" l="1"/>
  <c r="X14" i="3" s="1"/>
  <c r="W14" i="3"/>
  <c r="O14" i="3"/>
  <c r="Q14" i="3" s="1"/>
  <c r="P14" i="3"/>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707EA61F-242B-4BA8-A515-74623EA1494F}">
      <text>
        <r>
          <rPr>
            <b/>
            <sz val="9"/>
            <color indexed="81"/>
            <rFont val="Tahoma"/>
            <family val="2"/>
          </rPr>
          <t>OIS - ADM</t>
        </r>
      </text>
    </comment>
    <comment ref="J31" authorId="0" shapeId="0" xr:uid="{E31DDB69-7EB9-468E-8CD7-1F1AA7BFEBBB}">
      <text>
        <r>
          <rPr>
            <b/>
            <sz val="9"/>
            <color indexed="81"/>
            <rFont val="Tahoma"/>
            <family val="2"/>
          </rPr>
          <t>Validar si solamente se incluye acueducto</t>
        </r>
      </text>
    </comment>
    <comment ref="X31" authorId="0" shapeId="0" xr:uid="{38774002-EF36-4FA2-9739-1D89DF1955A2}">
      <text>
        <r>
          <rPr>
            <b/>
            <sz val="9"/>
            <color indexed="81"/>
            <rFont val="Tahoma"/>
            <family val="2"/>
          </rPr>
          <t>Validar si solamente se incluye acueducto</t>
        </r>
      </text>
    </comment>
    <comment ref="J33" authorId="0" shapeId="0" xr:uid="{164EAE88-11CC-417D-BC2A-C262A5A24009}">
      <text>
        <r>
          <rPr>
            <b/>
            <sz val="9"/>
            <color indexed="81"/>
            <rFont val="Tahoma"/>
            <family val="2"/>
          </rPr>
          <t>se incluyen las 3 cuentas</t>
        </r>
      </text>
    </comment>
    <comment ref="X33" authorId="0" shapeId="0" xr:uid="{4ACE730A-0F03-442B-89B7-9C638FF8B9B7}">
      <text>
        <r>
          <rPr>
            <b/>
            <sz val="9"/>
            <color indexed="81"/>
            <rFont val="Tahoma"/>
            <family val="2"/>
          </rPr>
          <t>se incluyen las 3 cuentas</t>
        </r>
      </text>
    </comment>
    <comment ref="AR33" authorId="0" shapeId="0" xr:uid="{386494BA-0380-4158-9612-FB1533AB1F7F}">
      <text>
        <r>
          <rPr>
            <b/>
            <sz val="9"/>
            <color indexed="81"/>
            <rFont val="Tahoma"/>
            <family val="2"/>
          </rPr>
          <t>sobre las 3 cuentas</t>
        </r>
      </text>
    </comment>
    <comment ref="D34" authorId="0" shapeId="0" xr:uid="{476423EA-55B9-4236-9448-23A02F641F82}">
      <text>
        <r>
          <rPr>
            <b/>
            <sz val="9"/>
            <color indexed="81"/>
            <rFont val="Tahoma"/>
            <family val="2"/>
          </rPr>
          <t>presupuesto</t>
        </r>
      </text>
    </comment>
  </commentList>
</comments>
</file>

<file path=xl/sharedStrings.xml><?xml version="1.0" encoding="utf-8"?>
<sst xmlns="http://schemas.openxmlformats.org/spreadsheetml/2006/main" count="808" uniqueCount="261">
  <si>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</si>
  <si>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</si>
  <si>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</si>
  <si>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</si>
  <si>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</si>
  <si>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</si>
  <si>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</si>
  <si>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</si>
  <si>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</si>
  <si>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</si>
  <si>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</si>
  <si>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</si>
  <si>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</si>
  <si>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</si>
  <si>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</si>
  <si>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</si>
  <si>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</si>
  <si>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</si>
  <si>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</si>
  <si>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</si>
  <si>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</si>
  <si>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</si>
  <si>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</si>
  <si>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</si>
  <si>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</si>
  <si>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</si>
  <si>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</si>
  <si>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</si>
  <si>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</si>
  <si>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</si>
  <si>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</si>
  <si>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</si>
  <si>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</si>
  <si>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</si>
  <si>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</si>
  <si>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</si>
  <si>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</si>
  <si>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</si>
  <si>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</si>
  <si>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</si>
  <si>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</si>
  <si>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</si>
  <si>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</si>
  <si>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</si>
  <si>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</si>
  <si>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</si>
  <si>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</si>
  <si>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</si>
  <si>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</si>
  <si>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</si>
  <si>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</si>
  <si>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</si>
  <si>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</si>
  <si>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</si>
  <si>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</si>
  <si>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</si>
  <si>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</si>
  <si>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</si>
  <si>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</si>
  <si>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</si>
  <si>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</si>
  <si>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</si>
  <si>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</si>
  <si>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</si>
  <si>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</si>
  <si>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</si>
  <si>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</si>
  <si>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</si>
  <si>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</si>
  <si>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</si>
  <si>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</si>
  <si>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</si>
  <si>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</si>
  <si>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</si>
  <si>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</si>
  <si>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</si>
  <si>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</si>
  <si>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</si>
  <si>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</si>
  <si>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</si>
  <si>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</si>
  <si>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</si>
  <si>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</si>
  <si>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</si>
  <si>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</si>
  <si>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</si>
  <si>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</si>
  <si>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</si>
  <si>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</si>
  <si>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</si>
  <si>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</si>
  <si>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</si>
  <si>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</si>
  <si>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</si>
  <si>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</si>
  <si>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</si>
  <si>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</si>
  <si>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</si>
  <si>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</si>
  <si>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</si>
  <si>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</si>
  <si>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</si>
  <si>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</si>
  <si>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</si>
  <si>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</si>
  <si>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</si>
  <si>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</si>
  <si>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</si>
  <si>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</si>
  <si>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</si>
  <si>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</si>
  <si>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</si>
  <si>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</si>
  <si>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</si>
  <si>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</si>
  <si>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</si>
  <si>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</si>
  <si>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</si>
  <si>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</si>
  <si>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</si>
  <si>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</si>
  <si>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</si>
  <si>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</si>
  <si>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</si>
  <si>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</si>
  <si>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</si>
  <si>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</si>
  <si>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</si>
  <si>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</si>
  <si>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</si>
  <si>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</si>
  <si>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</si>
  <si>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</si>
  <si>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</si>
  <si>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</si>
  <si>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</si>
  <si>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N/A</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</si>
  <si>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</si>
  <si>
    <t>Se incluye la información del primer semestre de 2022</t>
  </si>
  <si>
    <t>Horas extras, dominicales y festivos</t>
  </si>
  <si>
    <t>Horas extras diurnas, nocturnas, dominicales y festivas</t>
  </si>
  <si>
    <t>Número de horas liquidadas y pagadas.</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</si>
  <si>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</si>
  <si>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t>Contratos de prestación de servicios y administración de personal INVERSIÓN*</t>
  </si>
  <si>
    <t xml:space="preserve">Por ley de garantías fue necesario gestionar toda la contratación directa con personas naturales a inicios de la vigencia, por eso se evidencia diferencia entre el primer semestre de 2021 versus primer semestre de 2022. </t>
  </si>
  <si>
    <t>Se observa un incremento frente a la vigencia anterior dado que algunos contratos en el 2022 fueron planeados hasta el mes de agosto y se requerian prorrogar hasta diciembre, pero al superar el 50% del plazo inicial, fue necesario estructurar nuevos contratos.</t>
  </si>
  <si>
    <t>Viáticos y Gastos de Viaje</t>
  </si>
  <si>
    <t>Viáticos y gastos de viaje</t>
  </si>
  <si>
    <t>Tiquetes</t>
  </si>
  <si>
    <t>Cantidad de Tiquetes expedidos y utilizados.</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</si>
  <si>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</si>
  <si>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</si>
  <si>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Gastos de viajes y viáticos</t>
  </si>
  <si>
    <t>No Aplica</t>
  </si>
  <si>
    <t>Administración de Servicios</t>
  </si>
  <si>
    <t>Telefonía celular</t>
  </si>
  <si>
    <t xml:space="preserve">Planes de telefonía móvil </t>
  </si>
  <si>
    <t>Número de líneas activas.</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</si>
  <si>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</si>
  <si>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Se incluye el consumo en unidad de media y en giros del primer semestre de 2022, el cual muestra un ahorro, sin embargo está pendiente el cargue del semestre dos de 2022 .</t>
  </si>
  <si>
    <t>Equipos Celular</t>
  </si>
  <si>
    <t>Número de Equipos Adquiridos.</t>
  </si>
  <si>
    <t>La Entidad para la vigencia 2021 y 2022 no cuenta con equipos de telefonía celular ni los adquirio, motivo por el cual el resultado de los indicadores es 0%, lo que significa un mantenimiento en este gasto.</t>
  </si>
  <si>
    <t>Telefonía fija</t>
  </si>
  <si>
    <t>Líneas de telefonía fija</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</si>
  <si>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</si>
  <si>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Vehículos oficiales</t>
  </si>
  <si>
    <t>Servicio contratado de alquiler de vehículos</t>
  </si>
  <si>
    <t>Se mantiene o su resultado es 0%, dado que la Entidad cuenta con un parque automotor compuesto por tres vehículos, motivo por el cual no requiere el servicio de alquiler de vehículos.</t>
  </si>
  <si>
    <t>Parque automotor</t>
  </si>
  <si>
    <t>Número de vehículos que componen el parque automotor.</t>
  </si>
  <si>
    <t>Se mantiene o su resultado es 0%, dado que la Entidad entre la vigencia 2021 y 2022 no adquirió vehículos automotores adicionales a los que ya tiene el parque automotor.</t>
  </si>
  <si>
    <t>Mantenimiento preventivo de vehículos</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</si>
  <si>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</si>
  <si>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Combustible</t>
  </si>
  <si>
    <t xml:space="preserve">Número de Galones de Combustible consumidos. </t>
  </si>
  <si>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</si>
  <si>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Fotocopiado, multicopiado e impresión</t>
  </si>
  <si>
    <t xml:space="preserve">Impresión </t>
  </si>
  <si>
    <t>Número de folios impresos.</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</si>
  <si>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</si>
  <si>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Fotocopiado</t>
  </si>
  <si>
    <t xml:space="preserve">Número de fotocopias tomadas.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</si>
  <si>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</si>
  <si>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Edición, impresión, reproducción, publicación de avisos (publicidad)</t>
  </si>
  <si>
    <t>Edición, impresión, reproducción o publicación de avisos, informes, folletos o textos institucionales, piezas de comunicación, tales como avisos, folletos, cuadernillos, entre otros</t>
  </si>
  <si>
    <t>La Oficina de Comunicaciones y Servicio al Ciudadano de la Entidad no ha suscrito contratos o incurrido en gastos relacionados con el rubro Edición, impresión, reproducción, publicación de avisos.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</si>
  <si>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</si>
  <si>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</si>
  <si>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</si>
  <si>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</si>
  <si>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Durante el periodo de análisis, la Oficina de Comunicaciones y Servicio al Ciudadano de la Entidad, no ha realizado suscripciones a periódicos y revistas.</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</si>
  <si>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</si>
  <si>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</si>
  <si>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</si>
  <si>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</si>
  <si>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</si>
  <si>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</si>
  <si>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Control del Consumo de los Recursos Naturales y Sostenibilidad Ambiental</t>
  </si>
  <si>
    <t>Servicios públicos</t>
  </si>
  <si>
    <t>Agua</t>
  </si>
  <si>
    <t>Metros Cubicos facturados en el periodo</t>
  </si>
  <si>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</si>
  <si>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 xml:space="preserve">Gas </t>
  </si>
  <si>
    <t>Se mantiene o su resultado es 0%, dado que la Entidad en sus sedes no cuenta con gas natural.</t>
  </si>
  <si>
    <t>Energía</t>
  </si>
  <si>
    <t xml:space="preserve">Kilovatios por hora facturados en el periodo. </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</si>
  <si>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</si>
  <si>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t>Presupuesto</t>
  </si>
  <si>
    <t>Cajas menores</t>
  </si>
  <si>
    <t>Requerimientos de caja menor</t>
  </si>
  <si>
    <t>Cantidad de solicitudes</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</si>
  <si>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</si>
  <si>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t xml:space="preserve">* Nota: Esta informacion de Inversion solo sera remitida a la Secretaria Distrital de Hacienda, para analisis interno de la DDP y, conforme a la Circular, no hace parte integral del informe de austeridad. </t>
  </si>
  <si>
    <t>RESPONSABLE</t>
  </si>
  <si>
    <t>I SEMESTRE VIGENCIA 2021</t>
  </si>
  <si>
    <t>II SEMESTRE VIGENCIA 2021</t>
  </si>
  <si>
    <t>LINEA BASE DEL 1 DE JULIO AL 31 DE DICIEMRE</t>
  </si>
  <si>
    <t>I SEMESTRE VIGENCIA 2022</t>
  </si>
  <si>
    <t>II SEMESTRE VIGENCIA 2022</t>
  </si>
  <si>
    <t>Ejecución 2022</t>
  </si>
  <si>
    <t>ENERO - JUNIO</t>
  </si>
  <si>
    <t>JULIO</t>
  </si>
  <si>
    <t>AGOSTO</t>
  </si>
  <si>
    <t>SEPTIEMBRE</t>
  </si>
  <si>
    <t>OCTUBRE</t>
  </si>
  <si>
    <t>NOVIEMBRE</t>
  </si>
  <si>
    <t>DICIEMBRE</t>
  </si>
  <si>
    <t>EJECUCIÓN DEL 1 DE ENERO AL 3O DE JUNIO DE 2022</t>
  </si>
  <si>
    <t>EJECUCIÓN DEL 1 DE JULIO AL 31 DE DICIEMRE DE 2022</t>
  </si>
  <si>
    <t>EJECUCIÓN DEL 1 DE  ENERO AL 31 DE DICIEMRE DE 2022</t>
  </si>
  <si>
    <t>UNIDAD DE MEDIDA
Enero a junio de 2021</t>
  </si>
  <si>
    <t>GIROS
Enero a junio de 2021</t>
  </si>
  <si>
    <t>UNIDAD DE MEDIDA
Enero a junio de 2022</t>
  </si>
  <si>
    <t>GIROS
Enero a junio de 2022</t>
  </si>
  <si>
    <t>CONSUMO EN UNIDAD DE MEDIDA
2022</t>
  </si>
  <si>
    <t>CONSUMO EN GIROS 2022</t>
  </si>
  <si>
    <t>CANTIDAD UNIDAD DE MEDIDA 2022</t>
  </si>
  <si>
    <t>GIROS 2022</t>
  </si>
  <si>
    <t>OBSERVACIONES I SEMESTRE
(comentarios que aclaren los resultados)</t>
  </si>
  <si>
    <t>OAJ</t>
  </si>
  <si>
    <t>Se incluye la información del segundo semestre de 2022. De igual manera se indica que debido a la entrada en vigencia de la Ley de garantias, se realizó de conformidad con las Necesidades de la entidad la contratación de prestación de servicios y administración de personal de Funcionamiento, se puede evidenciar una disminucion en la contratacion frente a lo reportado en el primer semestre y aun en la vigencia anterior.</t>
  </si>
  <si>
    <t>TH</t>
  </si>
  <si>
    <t xml:space="preserve">El Área de Talento Humano de acuerdo a la normatividad vigente, valida que el valor de dichas horas extras no supere el 50% de la Asignación básica.
Conforme a la Resolución de Gerencia No. 306 del 29 de noviembre de 2002 de FAVIDI, hoy FONCEP, en el Artículo Segundo se reconoce y paga Horas Extras al Nivel Asistencial.
Con relación a la vigencia 2021 se evidencia una disminución significativa, gracias a las directrices o metas de austeridad programadas para la vigencia 2022, dado que solo se autorizan Horas Extras de ser estrictamente necesario, y por necesidades del servicio.
</t>
  </si>
  <si>
    <t>Por ley de garantías fue necesario gestionar toda la contratación directa con personas naturales a inicios de la vigencia, por eso se evidencia diferencia entre el primer semestre de 2021 versus primer semestre de 2022.</t>
  </si>
  <si>
    <t>Se observa un incremento frente a la vigencia 2021 y al primer semestre de 2022 dado que algunos contratos en el 2022 requerian prorrogar hasta diciembre, pero al superar el 50% del plazo inicial, fue necesario estructurar nuevos contratos y de igual manera cubrir las necesidades del servicio de la entidad</t>
  </si>
  <si>
    <t>ADMINISTRATIVA</t>
  </si>
  <si>
    <t>La Entidad para la vigencia 2022, contrato el servicio de telefonía móvil para un total de 7 líneas con prestación de servicios de telefonía e internet móviles, suscrito con COMCEL S.A.(CLARO), el gasto por el rubro de telefonía móvil en el año 2022 fue menor al de la vigencia 2021, logrando un ahorro que permite cumplir con la meta establecida en el plan de Austeridad para la vigencia 2022. A pesar de contar con una línea adicional en la vigencia 2022, la Entidad a través de las gestiones realizadas a Claro, obtuvo un descuento en el valor mensual facturado.</t>
  </si>
  <si>
    <t>ADMINISTRATIVA / OIS</t>
  </si>
  <si>
    <t>Con respecto al rubro de telefonía fija, la Entidad mantiene la prestación de servicios de telefonía e internet móviles, suscrito con COMCEL S.A.(CLARO) durante la vigencia 2022 con un plan de 30 líneas. Este consumo fue menor en el 2022, cumpliendo con el ahorro propuesto en el plan de Austeridad para la vigencia 2022.</t>
  </si>
  <si>
    <t>Se mantiene o su resultado es 0%, dado que la Entidad cuenta con un parque automotor compuesto por tres vehículos, motivo por el cual no requiere el servicio de alquiler de vehículos. Se incluye el consumo en unidad de media y en giros de 2022, el cual muestra un ahorro.</t>
  </si>
  <si>
    <t>Se incluye el consumo en unidad de media y en giros del primer Y segundo semestre de 2022, se observa que se logró un ahorro en cuanto a la cantidad de galones consumidos y la cantidad de giros en pesos durante la vigencia 2022. Teniendo en cuenta, que este es un servicio por demanda, hubo una menor cantidad de requerimientos y menor cantidad de kilometros recorridos.</t>
  </si>
  <si>
    <t xml:space="preserve">Se incluye el consumo en unidad de media y en giros del primer y segundo semestre de 2022, el cual es un servicio que se genera por demanda y necesidad de la Entidad. Durante esta vigencia, se conformó los expedientes de las vigencias 2020, 2021 y 2022 de los contratos y ordenes de compra suscritas por FONCEP durante esas vigencias. </t>
  </si>
  <si>
    <t>Se incluye el consumo en unidad de media y en giros del primer y segundo semestre de 2022, el cual es un servicio que se genera por demanda y necesidad de la Entidad. Durante esta vigencia, se aumento la cantidad de folios debido a una mayor demanda por el aumento de solicitudes de las dependencias y usuarios de la Entidad.</t>
  </si>
  <si>
    <t>COMUNICACIONES</t>
  </si>
  <si>
    <t>Durante las vigencias 2021 y 2022, FONCEP ejecutó los contratos 153 de 2021 y 185 de 2022, en cumplimiento de lo establecido en la Ley 271 de 1996 y el Decreto reglamentario 2113 de 1999. Estos se adjudicaron mediante concurso de méritos, cada uno por un valor de 76 y 84 millones respectivamente; frente a la vigencia pasada el aumento presupuestal corresponde al 12%</t>
  </si>
  <si>
    <t>Se incluye el consumo en unidad de media y en giros del primer y segundo semestre de 2022, el resultado final muestra un consumo mayor, sin embargo se debe tener en cuenta que este servicio es facturado para todo el edificio (Torre A y Torre B), por lo anterior, para FONCEP se asigna un coeficiente de ocupación del 25,11%, valor que le corresponde a FONCEP. En segunda medida, el edificio es un comodato en el que hay otras entidades, empresas y viven personas que consumen constantemente el servicio de manera ininterrumpida. Adicionalmente, en la vigencia 2022 hubo mayor cantidad de visitantes, funcionarios y contratistas  que ingresaron a la Entidad.</t>
  </si>
  <si>
    <t>Se incluye el consumo en unidad de media y en giros del primer y segundo semestre de 2022, el resultado final muestra un consumo mayor, sin embargo se debe tener en cuenta que durante la vigencia 2022 hubo mayor cantidad de visitantes, funcionarios y contratistas a la Entidad. Adicionalmente el valor del kwh aumentó con respecto a la vigencia 2021.</t>
  </si>
  <si>
    <t>FINANCIERA</t>
  </si>
  <si>
    <t xml:space="preserve">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
</t>
  </si>
  <si>
    <t>Durante el segundo semestre, se gestionaron cinco requerimientos equivalentes a un gasto de $841.392 de caja menor, para el mes de octubre se liquido el rubro de parqueaderos que de habia convertido en un gasto recurrente y no debe realizarse por la caja menor por la naturalidad que tiene
Sin embargo es importante aclarar que los gastos de la caja menor son gastos urgentes, imprescindibles e inaplazables por lo cual su ejecución depende de las necesidades que se presenten.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</si>
</sst>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 #,##0_-;\-&quot;$&quot;\ * #,##0_-;_-&quot;$&quot;\ * &quot;-&quot;_-;_-@_-"/>
    <numFmt numFmtId="43" formatCode="_-* #,##0.00_-;\-* #,##0.00_-;_-* &quot;-&quot;??_-;_-@_-"/>
    <numFmt numFmtId="164" formatCode="_-* #,##0.00\ &quot;€&quot;_-;\-* #,##0.00\ &quot;€&quot;_-;_-* &quot;-&quot;??\ &quot;€&quot;_-;_-@_-"/>
    <numFmt numFmtId="165" formatCode="_-* #,##0_-;\-* #,##0_-;_-* &quot;-&quot;??_-;_-@_-"/>
    <numFmt numFmtId="166" formatCode="&quot;$&quot;\ #,##0"/>
    <numFmt numFmtId="167" formatCode="_-[$$-409]* #,##0.00_ ;_-[$$-409]* \-#,##0.00\ ;_-[$$-409]* &quot;-&quot;??_ ;_-@_ "/>
    <numFmt numFmtId="168" formatCode="_-[$$-409]* #,##0_ ;_-[$$-409]* \-#,##0\ ;_-[$$-409]* &quot;-&quot;??_ ;_-@_ "/>
    <numFmt numFmtId="169" formatCode="_-&quot;$&quot;* #,##0_-;\-&quot;$&quot;* #,##0_-;_-&quot;$&quot;* &quot;-&quot;??_-;_-@_-"/>
    <numFmt numFmtId="170" formatCode="0.0%"/>
  </numFmts>
  <fonts count="17"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b/>
      <sz val="9"/>
      <color indexed="81"/>
      <name val="Tahoma"/>
      <family val="2"/>
    </font>
    <font>
      <b/>
      <i/>
      <sz val="11"/>
      <color theme="1"/>
      <name val="Calibri"/>
      <family val="2"/>
      <scheme val="minor"/>
    </font>
    <font>
      <sz val="8"/>
      <name val="Calibri"/>
      <family val="2"/>
      <scheme val="minor"/>
    </font>
    <font>
      <sz val="11"/>
      <color rgb="FF000000"/>
      <name val="Calibri"/>
      <family val="2"/>
    </font>
    <font>
      <sz val="11"/>
      <color rgb="FF00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DEBF7"/>
        <bgColor indexed="64"/>
      </patternFill>
    </fill>
    <fill>
      <patternFill patternType="solid">
        <fgColor rgb="FFFFF2CC"/>
        <bgColor indexed="64"/>
      </patternFill>
    </fill>
    <fill>
      <patternFill patternType="solid">
        <fgColor rgb="FFFFFFFF"/>
        <bgColor indexed="64"/>
      </patternFill>
    </fill>
  </fills>
  <borders count="8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
      <left/>
      <right/>
      <top/>
      <bottom style="thin">
        <color theme="4" tint="0.39988402966399123"/>
      </bottom>
      <diagonal/>
    </border>
    <border>
      <left style="thin">
        <color theme="4" tint="0.39994506668294322"/>
      </left>
      <right/>
      <top style="medium">
        <color theme="4" tint="0.39988402966399123"/>
      </top>
      <bottom style="thin">
        <color theme="4" tint="0.39994506668294322"/>
      </bottom>
      <diagonal/>
    </border>
    <border>
      <left/>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4" tint="0.39994506668294322"/>
      </left>
      <right/>
      <top style="thin">
        <color theme="4" tint="0.39994506668294322"/>
      </top>
      <bottom style="medium">
        <color theme="4" tint="0.3998840296639912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bottom/>
      <diagonal/>
    </border>
    <border>
      <left style="thin">
        <color theme="9"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left>
      <right/>
      <top/>
      <bottom/>
      <diagonal/>
    </border>
    <border>
      <left style="medium">
        <color indexed="64"/>
      </left>
      <right style="medium">
        <color indexed="64"/>
      </right>
      <top/>
      <bottom style="thin">
        <color indexed="64"/>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23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 fillId="4" borderId="47" xfId="0" applyFont="1" applyFill="1" applyBorder="1" applyAlignment="1" applyProtection="1">
      <alignment horizontal="right" vertical="center" wrapText="1"/>
      <protection locked="0"/>
    </xf>
    <xf numFmtId="165" fontId="1" fillId="5" borderId="0" xfId="4" applyNumberFormat="1" applyFont="1" applyFill="1" applyBorder="1" applyAlignment="1" applyProtection="1">
      <alignment horizontal="center" wrapText="1"/>
      <protection locked="0"/>
    </xf>
    <xf numFmtId="165" fontId="4" fillId="0" borderId="25" xfId="4" applyNumberFormat="1"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165" fontId="4" fillId="0" borderId="26" xfId="4" applyNumberFormat="1" applyFont="1" applyBorder="1" applyAlignment="1" applyProtection="1">
      <alignment horizontal="center" vertical="center" wrapText="1"/>
      <protection locked="0"/>
    </xf>
    <xf numFmtId="165" fontId="0" fillId="0" borderId="0" xfId="4" applyNumberFormat="1" applyFont="1" applyAlignment="1" applyProtection="1">
      <alignment horizontal="center"/>
      <protection locked="0"/>
    </xf>
    <xf numFmtId="9" fontId="0" fillId="0" borderId="0" xfId="2" applyFont="1" applyProtection="1">
      <protection locked="0"/>
    </xf>
    <xf numFmtId="165" fontId="1" fillId="4" borderId="47" xfId="4" applyNumberFormat="1" applyFont="1" applyFill="1" applyBorder="1" applyAlignment="1" applyProtection="1">
      <alignment horizontal="right" vertical="center" wrapText="1"/>
      <protection locked="0"/>
    </xf>
    <xf numFmtId="165" fontId="1" fillId="8" borderId="27" xfId="4" applyNumberFormat="1" applyFont="1" applyFill="1" applyBorder="1" applyAlignment="1" applyProtection="1">
      <alignment horizontal="center" vertical="center" wrapText="1"/>
      <protection locked="0"/>
    </xf>
    <xf numFmtId="165" fontId="0" fillId="0" borderId="0" xfId="4" applyNumberFormat="1" applyFont="1" applyProtection="1">
      <protection locked="0"/>
    </xf>
    <xf numFmtId="165" fontId="1" fillId="4" borderId="48"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6" fontId="4" fillId="0" borderId="23" xfId="4" applyNumberFormat="1" applyFont="1"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165" fontId="4" fillId="0" borderId="23"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42" fontId="0" fillId="0" borderId="1" xfId="1" applyFont="1" applyBorder="1" applyAlignment="1" applyProtection="1">
      <alignment vertical="center"/>
      <protection locked="0"/>
    </xf>
    <xf numFmtId="42" fontId="0" fillId="0" borderId="5" xfId="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5" fontId="4" fillId="0" borderId="23"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 fontId="0" fillId="0" borderId="15" xfId="0" applyNumberFormat="1" applyBorder="1" applyAlignment="1" applyProtection="1">
      <alignment horizontal="right" vertical="center"/>
      <protection locked="0"/>
    </xf>
    <xf numFmtId="42" fontId="0" fillId="0" borderId="5" xfId="1" applyFont="1" applyFill="1" applyBorder="1" applyAlignment="1" applyProtection="1">
      <alignment horizontal="center" vertical="center"/>
      <protection locked="0"/>
    </xf>
    <xf numFmtId="165" fontId="4" fillId="0" borderId="26"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9" fontId="4" fillId="0" borderId="52" xfId="2"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42" fontId="0" fillId="0" borderId="4" xfId="1" applyFont="1" applyBorder="1" applyAlignment="1" applyProtection="1">
      <alignment horizontal="center" vertical="center"/>
      <protection locked="0"/>
    </xf>
    <xf numFmtId="9" fontId="4" fillId="0" borderId="54" xfId="2" applyFont="1" applyBorder="1" applyAlignment="1" applyProtection="1">
      <alignment horizontal="center" vertical="center" wrapText="1"/>
      <protection locked="0"/>
    </xf>
    <xf numFmtId="165" fontId="4" fillId="0" borderId="55" xfId="4"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7" xfId="4" applyNumberFormat="1" applyFont="1" applyBorder="1" applyAlignment="1" applyProtection="1">
      <alignment horizontal="center" vertical="center" wrapText="1"/>
      <protection locked="0"/>
    </xf>
    <xf numFmtId="42" fontId="0" fillId="0" borderId="58" xfId="1" applyFont="1" applyBorder="1" applyAlignment="1" applyProtection="1">
      <alignment horizontal="center" vertical="center"/>
      <protection locked="0"/>
    </xf>
    <xf numFmtId="42" fontId="0" fillId="0" borderId="59" xfId="1" applyFont="1" applyBorder="1" applyAlignment="1" applyProtection="1">
      <alignment horizontal="center" vertical="center"/>
      <protection locked="0"/>
    </xf>
    <xf numFmtId="1" fontId="4" fillId="0" borderId="61" xfId="4" applyNumberFormat="1" applyFont="1" applyBorder="1" applyAlignment="1" applyProtection="1">
      <alignment horizontal="center" vertical="center" wrapText="1"/>
      <protection locked="0"/>
    </xf>
    <xf numFmtId="42" fontId="0" fillId="0" borderId="60"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xf numFmtId="0" fontId="9" fillId="2" borderId="49" xfId="0" applyFont="1" applyFill="1" applyBorder="1" applyAlignment="1" applyProtection="1">
      <alignment horizontal="center"/>
      <protection locked="0"/>
    </xf>
    <xf numFmtId="0" fontId="1" fillId="5" borderId="0" xfId="0" applyFont="1" applyFill="1" applyAlignment="1" applyProtection="1">
      <alignment horizontal="center" wrapText="1"/>
      <protection locked="0"/>
    </xf>
    <xf numFmtId="0" fontId="1" fillId="4" borderId="49" xfId="0" applyFont="1" applyFill="1" applyBorder="1" applyAlignment="1" applyProtection="1">
      <alignment horizontal="right" vertical="center" wrapText="1"/>
      <protection locked="0"/>
    </xf>
    <xf numFmtId="165" fontId="1" fillId="4" borderId="49" xfId="4" applyNumberFormat="1" applyFont="1" applyFill="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1" fillId="2" borderId="46" xfId="0" applyFont="1" applyFill="1" applyBorder="1" applyAlignment="1" applyProtection="1">
      <alignment vertical="center" wrapText="1"/>
      <protection locked="0"/>
    </xf>
    <xf numFmtId="9" fontId="8" fillId="9" borderId="66" xfId="2" applyFont="1" applyFill="1" applyBorder="1" applyAlignment="1" applyProtection="1">
      <alignment horizontal="center" vertical="center" wrapText="1"/>
      <protection locked="0"/>
    </xf>
    <xf numFmtId="0" fontId="0" fillId="0" borderId="79" xfId="0" applyBorder="1" applyProtection="1">
      <protection locked="0"/>
    </xf>
    <xf numFmtId="167" fontId="0" fillId="0" borderId="5" xfId="1" applyNumberFormat="1" applyFont="1" applyBorder="1" applyAlignment="1" applyProtection="1">
      <alignment horizontal="right" vertical="center"/>
      <protection locked="0"/>
    </xf>
    <xf numFmtId="168" fontId="0" fillId="0" borderId="5" xfId="1" applyNumberFormat="1" applyFont="1" applyBorder="1" applyAlignment="1" applyProtection="1">
      <alignment horizontal="right" vertical="center"/>
      <protection locked="0"/>
    </xf>
    <xf numFmtId="0" fontId="0" fillId="0" borderId="0" xfId="0" applyAlignment="1" applyProtection="1">
      <alignment horizontal="center" vertical="center"/>
      <protection locked="0"/>
    </xf>
    <xf numFmtId="9" fontId="0" fillId="0" borderId="5" xfId="2" applyFont="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0" fontId="0" fillId="13" borderId="13" xfId="0" applyFill="1" applyBorder="1" applyAlignment="1" applyProtection="1">
      <alignment horizontal="center" vertical="center"/>
      <protection locked="0"/>
    </xf>
    <xf numFmtId="42" fontId="0" fillId="13" borderId="5" xfId="1" applyFont="1" applyFill="1" applyBorder="1" applyAlignment="1" applyProtection="1">
      <alignment horizontal="right" vertical="center"/>
      <protection locked="0"/>
    </xf>
    <xf numFmtId="166" fontId="4" fillId="13" borderId="23"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0" fontId="0" fillId="13" borderId="13" xfId="0" applyFill="1" applyBorder="1" applyAlignment="1" applyProtection="1">
      <alignment horizontal="left" vertical="center" wrapText="1"/>
      <protection locked="0"/>
    </xf>
    <xf numFmtId="1" fontId="0" fillId="13" borderId="13" xfId="4" applyNumberFormat="1" applyFont="1" applyFill="1" applyBorder="1" applyAlignment="1" applyProtection="1">
      <alignment horizontal="center" vertical="center"/>
      <protection locked="0"/>
    </xf>
    <xf numFmtId="166" fontId="0" fillId="13" borderId="5" xfId="1" applyNumberFormat="1" applyFont="1" applyFill="1" applyBorder="1" applyAlignment="1" applyProtection="1">
      <alignment horizontal="center" vertical="center"/>
      <protection locked="0"/>
    </xf>
    <xf numFmtId="9" fontId="0" fillId="13" borderId="14" xfId="2" applyFont="1" applyFill="1" applyBorder="1" applyAlignment="1" applyProtection="1">
      <alignment horizontal="center" vertical="center"/>
      <protection locked="0"/>
    </xf>
    <xf numFmtId="9" fontId="0" fillId="13" borderId="13" xfId="0" applyNumberFormat="1" applyFill="1" applyBorder="1" applyAlignment="1" applyProtection="1">
      <alignment horizontal="center" vertical="center"/>
      <protection locked="0"/>
    </xf>
    <xf numFmtId="9" fontId="0" fillId="13" borderId="5" xfId="2" applyFont="1" applyFill="1" applyBorder="1" applyAlignment="1" applyProtection="1">
      <alignment horizontal="center" vertical="center" wrapText="1"/>
      <protection locked="0"/>
    </xf>
    <xf numFmtId="0" fontId="0" fillId="13" borderId="0" xfId="0" applyFill="1" applyProtection="1">
      <protection locked="0"/>
    </xf>
    <xf numFmtId="165" fontId="4" fillId="14" borderId="62" xfId="4" applyNumberFormat="1" applyFont="1" applyFill="1" applyBorder="1" applyAlignment="1" applyProtection="1">
      <alignment horizontal="center" vertical="center" wrapText="1"/>
      <protection locked="0"/>
    </xf>
    <xf numFmtId="169" fontId="15" fillId="0" borderId="80" xfId="5" applyNumberFormat="1" applyFont="1" applyBorder="1" applyAlignment="1">
      <alignment horizontal="center" vertical="center"/>
    </xf>
    <xf numFmtId="0" fontId="0" fillId="15" borderId="13" xfId="0" applyFill="1" applyBorder="1" applyAlignment="1" applyProtection="1">
      <alignment horizontal="center" vertical="center"/>
      <protection locked="0"/>
    </xf>
    <xf numFmtId="9" fontId="4" fillId="0" borderId="2" xfId="2" applyFont="1" applyFill="1" applyBorder="1" applyAlignment="1" applyProtection="1">
      <alignment horizontal="center" vertical="center" wrapText="1"/>
      <protection locked="0"/>
    </xf>
    <xf numFmtId="1" fontId="0" fillId="0" borderId="13" xfId="0" applyNumberFormat="1" applyBorder="1" applyAlignment="1" applyProtection="1">
      <alignment horizontal="center" vertical="center"/>
      <protection locked="0"/>
    </xf>
    <xf numFmtId="166" fontId="4" fillId="0" borderId="23" xfId="4" applyNumberFormat="1" applyFont="1" applyFill="1" applyBorder="1" applyAlignment="1" applyProtection="1">
      <alignment horizontal="center" vertical="center" wrapText="1"/>
      <protection locked="0"/>
    </xf>
    <xf numFmtId="1" fontId="0" fillId="0" borderId="13" xfId="4" applyNumberFormat="1" applyFont="1" applyFill="1" applyBorder="1" applyAlignment="1" applyProtection="1">
      <alignment horizontal="center" vertical="center"/>
      <protection locked="0"/>
    </xf>
    <xf numFmtId="166" fontId="0" fillId="0" borderId="5" xfId="1" applyNumberFormat="1" applyFont="1" applyFill="1" applyBorder="1" applyAlignment="1" applyProtection="1">
      <alignment horizontal="center" vertical="center"/>
      <protection locked="0"/>
    </xf>
    <xf numFmtId="42" fontId="0" fillId="15" borderId="5" xfId="1" applyFont="1" applyFill="1" applyBorder="1" applyAlignment="1" applyProtection="1">
      <alignment horizontal="right" vertical="center"/>
      <protection locked="0"/>
    </xf>
    <xf numFmtId="1" fontId="0" fillId="15" borderId="13" xfId="4" applyNumberFormat="1" applyFont="1" applyFill="1" applyBorder="1" applyAlignment="1" applyProtection="1">
      <alignment horizontal="center" vertical="center"/>
      <protection locked="0"/>
    </xf>
    <xf numFmtId="170" fontId="0" fillId="2" borderId="14" xfId="2" applyNumberFormat="1" applyFont="1" applyFill="1" applyBorder="1" applyAlignment="1" applyProtection="1">
      <alignment horizontal="center" vertical="center"/>
      <protection locked="0"/>
    </xf>
    <xf numFmtId="170" fontId="0" fillId="2" borderId="13" xfId="0" applyNumberFormat="1" applyFill="1" applyBorder="1" applyAlignment="1" applyProtection="1">
      <alignment horizontal="center" vertical="center"/>
      <protection locked="0"/>
    </xf>
    <xf numFmtId="170" fontId="0" fillId="13" borderId="14" xfId="2" applyNumberFormat="1" applyFont="1" applyFill="1" applyBorder="1" applyAlignment="1" applyProtection="1">
      <alignment horizontal="center" vertical="center"/>
      <protection locked="0"/>
    </xf>
    <xf numFmtId="170" fontId="0" fillId="13" borderId="13" xfId="0" applyNumberFormat="1" applyFill="1"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42" fontId="16" fillId="0" borderId="5" xfId="1" applyFont="1" applyBorder="1" applyAlignment="1" applyProtection="1">
      <alignment horizontal="right" vertical="center"/>
      <protection locked="0"/>
    </xf>
    <xf numFmtId="170" fontId="4" fillId="0" borderId="1" xfId="2" applyNumberFormat="1" applyFont="1" applyBorder="1" applyAlignment="1" applyProtection="1">
      <alignment horizontal="center" vertical="center" wrapText="1"/>
      <protection locked="0"/>
    </xf>
    <xf numFmtId="170" fontId="4" fillId="0" borderId="2" xfId="2" applyNumberFormat="1" applyFont="1" applyFill="1" applyBorder="1" applyAlignment="1" applyProtection="1">
      <alignment horizontal="center" vertical="center" wrapText="1"/>
      <protection locked="0"/>
    </xf>
    <xf numFmtId="170" fontId="4" fillId="0" borderId="52" xfId="2" applyNumberFormat="1" applyFont="1" applyBorder="1" applyAlignment="1" applyProtection="1">
      <alignment horizontal="center" vertical="center" wrapText="1"/>
      <protection locked="0"/>
    </xf>
    <xf numFmtId="9" fontId="0" fillId="0" borderId="5" xfId="2" applyFont="1" applyFill="1" applyBorder="1" applyAlignment="1" applyProtection="1">
      <alignment horizontal="center" vertical="center" wrapText="1"/>
      <protection locked="0"/>
    </xf>
    <xf numFmtId="42" fontId="0" fillId="0" borderId="14" xfId="1" applyFont="1" applyBorder="1" applyAlignment="1" applyProtection="1">
      <alignment horizontal="right" vertical="center"/>
      <protection locked="0"/>
    </xf>
    <xf numFmtId="42" fontId="0" fillId="0" borderId="0" xfId="1" applyFont="1" applyBorder="1" applyAlignment="1" applyProtection="1">
      <alignment horizontal="right" vertical="center"/>
      <protection locked="0"/>
    </xf>
    <xf numFmtId="166" fontId="4" fillId="15" borderId="23" xfId="4" applyNumberFormat="1" applyFont="1" applyFill="1" applyBorder="1" applyAlignment="1" applyProtection="1">
      <alignment horizontal="center" vertical="center" wrapText="1"/>
      <protection locked="0"/>
    </xf>
    <xf numFmtId="9" fontId="0" fillId="15" borderId="5" xfId="2" applyFont="1" applyFill="1" applyBorder="1" applyAlignment="1" applyProtection="1">
      <alignment horizontal="center" vertical="center" wrapText="1"/>
      <protection locked="0"/>
    </xf>
    <xf numFmtId="166" fontId="0" fillId="15" borderId="5" xfId="1" applyNumberFormat="1" applyFont="1" applyFill="1" applyBorder="1" applyAlignment="1" applyProtection="1">
      <alignment horizontal="center" vertical="center"/>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165" fontId="1" fillId="3" borderId="34" xfId="4" applyNumberFormat="1" applyFont="1" applyFill="1" applyBorder="1" applyAlignment="1" applyProtection="1">
      <alignment horizontal="center" vertical="center" wrapText="1"/>
      <protection locked="0"/>
    </xf>
    <xf numFmtId="165" fontId="1" fillId="3" borderId="35" xfId="4" applyNumberFormat="1" applyFont="1" applyFill="1" applyBorder="1" applyAlignment="1" applyProtection="1">
      <alignment horizontal="center" vertical="center" wrapText="1"/>
      <protection locked="0"/>
    </xf>
    <xf numFmtId="165" fontId="1" fillId="3" borderId="32" xfId="4" applyNumberFormat="1" applyFont="1" applyFill="1" applyBorder="1" applyAlignment="1" applyProtection="1">
      <alignment horizontal="center" vertical="center" wrapText="1"/>
      <protection locked="0"/>
    </xf>
    <xf numFmtId="165" fontId="1" fillId="3" borderId="33" xfId="4" applyNumberFormat="1"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6"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1"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1" fillId="4" borderId="47"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0" fontId="9" fillId="2" borderId="47"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48" xfId="0" applyFont="1" applyFill="1" applyBorder="1" applyAlignment="1" applyProtection="1">
      <alignment horizontal="center"/>
      <protection locked="0"/>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0"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1" fillId="2" borderId="78" xfId="0" applyFont="1" applyFill="1" applyBorder="1" applyAlignment="1" applyProtection="1">
      <alignment horizontal="center" vertical="center" wrapText="1"/>
      <protection locked="0"/>
    </xf>
    <xf numFmtId="0" fontId="1" fillId="2" borderId="77" xfId="0" applyFont="1" applyFill="1" applyBorder="1" applyAlignment="1" applyProtection="1">
      <alignment horizontal="center" vertical="center" wrapText="1"/>
      <protection locked="0"/>
    </xf>
    <xf numFmtId="9" fontId="8" fillId="9" borderId="70" xfId="2" applyFont="1" applyFill="1" applyBorder="1" applyAlignment="1" applyProtection="1">
      <alignment horizontal="center" vertical="center" wrapText="1"/>
      <protection locked="0"/>
    </xf>
    <xf numFmtId="9" fontId="8" fillId="9" borderId="65" xfId="2" applyFont="1" applyFill="1" applyBorder="1" applyAlignment="1" applyProtection="1">
      <alignment horizontal="center" vertical="center" wrapText="1"/>
      <protection locked="0"/>
    </xf>
    <xf numFmtId="9" fontId="8" fillId="9" borderId="71" xfId="2" applyFont="1" applyFill="1" applyBorder="1" applyAlignment="1" applyProtection="1">
      <alignment horizontal="center" vertical="center" wrapText="1"/>
      <protection locked="0"/>
    </xf>
    <xf numFmtId="9" fontId="8" fillId="9" borderId="72" xfId="2" applyFont="1" applyFill="1" applyBorder="1" applyAlignment="1" applyProtection="1">
      <alignment horizontal="center" vertical="center" wrapText="1"/>
      <protection locked="0"/>
    </xf>
    <xf numFmtId="9" fontId="8" fillId="9" borderId="73" xfId="2" applyFont="1" applyFill="1" applyBorder="1" applyAlignment="1" applyProtection="1">
      <alignment horizontal="center" vertical="center" wrapText="1"/>
      <protection locked="0"/>
    </xf>
    <xf numFmtId="9" fontId="8" fillId="9" borderId="74"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1" fillId="4" borderId="75" xfId="0" applyFont="1" applyFill="1" applyBorder="1" applyAlignment="1" applyProtection="1">
      <alignment horizontal="center" vertical="center" wrapText="1"/>
      <protection locked="0"/>
    </xf>
    <xf numFmtId="0" fontId="1" fillId="2" borderId="76" xfId="0" applyFont="1" applyFill="1" applyBorder="1" applyAlignment="1" applyProtection="1">
      <alignment horizontal="center" vertical="center" wrapText="1"/>
      <protection locked="0"/>
    </xf>
    <xf numFmtId="9" fontId="8" fillId="9" borderId="66" xfId="2" applyFont="1" applyFill="1" applyBorder="1" applyAlignment="1" applyProtection="1">
      <alignment horizontal="center" vertical="center" wrapText="1"/>
      <protection locked="0"/>
    </xf>
    <xf numFmtId="9" fontId="8" fillId="9" borderId="68" xfId="2" applyFont="1" applyFill="1" applyBorder="1" applyAlignment="1" applyProtection="1">
      <alignment horizontal="center" vertical="center" wrapText="1"/>
      <protection locked="0"/>
    </xf>
    <xf numFmtId="9" fontId="8" fillId="9" borderId="69" xfId="2" applyFont="1" applyFill="1" applyBorder="1" applyAlignment="1" applyProtection="1">
      <alignment horizontal="center" vertical="center" wrapText="1"/>
      <protection locked="0"/>
    </xf>
    <xf numFmtId="9" fontId="8" fillId="3" borderId="64" xfId="2" applyFont="1" applyFill="1" applyBorder="1" applyAlignment="1" applyProtection="1">
      <alignment horizontal="center" vertical="center" wrapText="1"/>
      <protection locked="0"/>
    </xf>
    <xf numFmtId="9" fontId="8" fillId="3" borderId="14" xfId="2" applyFont="1" applyFill="1" applyBorder="1" applyAlignment="1" applyProtection="1">
      <alignment horizontal="center" vertical="center" wrapText="1"/>
      <protection locked="0"/>
    </xf>
    <xf numFmtId="9" fontId="8" fillId="3" borderId="2" xfId="2" applyFont="1" applyFill="1" applyBorder="1" applyAlignment="1" applyProtection="1">
      <alignment horizontal="center" vertical="center" wrapText="1"/>
      <protection locked="0"/>
    </xf>
    <xf numFmtId="9" fontId="8" fillId="3" borderId="67" xfId="2" applyFont="1" applyFill="1" applyBorder="1" applyAlignment="1" applyProtection="1">
      <alignment horizontal="center" vertical="center" wrapText="1"/>
      <protection locked="0"/>
    </xf>
    <xf numFmtId="9" fontId="8" fillId="12" borderId="64" xfId="2" applyFont="1" applyFill="1" applyBorder="1" applyAlignment="1" applyProtection="1">
      <alignment horizontal="center" vertical="center" wrapText="1"/>
      <protection locked="0"/>
    </xf>
    <xf numFmtId="9" fontId="8" fillId="12" borderId="14" xfId="2" applyFont="1" applyFill="1" applyBorder="1" applyAlignment="1" applyProtection="1">
      <alignment horizontal="center" vertical="center" wrapText="1"/>
      <protection locked="0"/>
    </xf>
    <xf numFmtId="9" fontId="8" fillId="12" borderId="2" xfId="2" applyFont="1" applyFill="1" applyBorder="1" applyAlignment="1" applyProtection="1">
      <alignment horizontal="center" vertical="center" wrapText="1"/>
      <protection locked="0"/>
    </xf>
    <xf numFmtId="9" fontId="8" fillId="12" borderId="67" xfId="2"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protection locked="0"/>
    </xf>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CBBA7DD-083B-41C9-9D34-831DC60AAE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1ED59FF-642E-4E84-ABEC-A6784F80AF3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056DCFC-8633-44F8-AADA-514A652BB5F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2</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95CE3B7-5F56-4D29-9ED0-6EC4E3F51C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8899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T7" sqref="T7"/>
    </sheetView>
  </sheetViews>
  <sheetFormatPr baseColWidth="10" defaultColWidth="11.54296875" defaultRowHeight="14.5" x14ac:dyDescent="0.35"/>
  <cols>
    <col min="1" max="1" width="38.54296875" bestFit="1" customWidth="1"/>
    <col min="2" max="2" width="12.26953125" customWidth="1"/>
    <col min="3" max="3" width="10.7265625" customWidth="1"/>
    <col min="4" max="4" width="14.26953125" bestFit="1" customWidth="1"/>
    <col min="5" max="5" width="54.453125" customWidth="1"/>
    <col min="6" max="6" width="15.26953125" customWidth="1"/>
    <col min="7" max="20" width="16.26953125" customWidth="1"/>
  </cols>
  <sheetData>
    <row r="1" spans="1:20" x14ac:dyDescent="0.3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3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3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35">
      <c r="A4" t="s">
        <v>37</v>
      </c>
      <c r="E4" t="s">
        <v>38</v>
      </c>
      <c r="F4" t="s">
        <v>39</v>
      </c>
      <c r="G4" t="s">
        <v>40</v>
      </c>
      <c r="I4" t="s">
        <v>41</v>
      </c>
      <c r="J4" t="s">
        <v>42</v>
      </c>
      <c r="K4" t="s">
        <v>43</v>
      </c>
      <c r="L4" t="s">
        <v>44</v>
      </c>
      <c r="M4" t="s">
        <v>45</v>
      </c>
      <c r="N4" t="s">
        <v>46</v>
      </c>
      <c r="O4" t="s">
        <v>47</v>
      </c>
      <c r="P4" t="s">
        <v>48</v>
      </c>
      <c r="R4" t="s">
        <v>49</v>
      </c>
      <c r="T4" t="s">
        <v>50</v>
      </c>
    </row>
    <row r="5" spans="1:20" x14ac:dyDescent="0.35">
      <c r="A5" t="s">
        <v>51</v>
      </c>
      <c r="F5" t="s">
        <v>52</v>
      </c>
      <c r="G5" t="s">
        <v>53</v>
      </c>
      <c r="I5" t="s">
        <v>54</v>
      </c>
      <c r="J5" t="s">
        <v>55</v>
      </c>
      <c r="K5" t="s">
        <v>56</v>
      </c>
      <c r="M5" t="s">
        <v>57</v>
      </c>
      <c r="N5" t="s">
        <v>58</v>
      </c>
      <c r="O5" t="s">
        <v>59</v>
      </c>
      <c r="P5" t="s">
        <v>60</v>
      </c>
      <c r="T5" t="s">
        <v>61</v>
      </c>
    </row>
    <row r="6" spans="1:20" x14ac:dyDescent="0.35">
      <c r="A6" t="s">
        <v>62</v>
      </c>
      <c r="G6" t="s">
        <v>63</v>
      </c>
      <c r="I6" t="s">
        <v>64</v>
      </c>
      <c r="K6" t="s">
        <v>65</v>
      </c>
      <c r="M6" t="s">
        <v>66</v>
      </c>
      <c r="N6" t="s">
        <v>67</v>
      </c>
      <c r="O6" t="s">
        <v>68</v>
      </c>
      <c r="P6" t="s">
        <v>69</v>
      </c>
    </row>
    <row r="7" spans="1:20" x14ac:dyDescent="0.35">
      <c r="A7" t="s">
        <v>70</v>
      </c>
      <c r="K7" t="s">
        <v>71</v>
      </c>
      <c r="M7" t="s">
        <v>72</v>
      </c>
      <c r="O7" t="s">
        <v>73</v>
      </c>
      <c r="P7" t="s">
        <v>74</v>
      </c>
    </row>
    <row r="8" spans="1:20" x14ac:dyDescent="0.35">
      <c r="A8" t="s">
        <v>5</v>
      </c>
      <c r="K8" t="s">
        <v>75</v>
      </c>
      <c r="M8" t="s">
        <v>76</v>
      </c>
      <c r="O8" t="s">
        <v>77</v>
      </c>
      <c r="P8" t="s">
        <v>78</v>
      </c>
    </row>
    <row r="9" spans="1:20" x14ac:dyDescent="0.35">
      <c r="A9" t="s">
        <v>79</v>
      </c>
      <c r="K9" t="s">
        <v>80</v>
      </c>
      <c r="M9" t="s">
        <v>81</v>
      </c>
      <c r="P9" t="s">
        <v>82</v>
      </c>
    </row>
    <row r="10" spans="1:20" x14ac:dyDescent="0.35">
      <c r="A10" t="s">
        <v>83</v>
      </c>
    </row>
    <row r="11" spans="1:20" x14ac:dyDescent="0.35">
      <c r="A11" t="s">
        <v>84</v>
      </c>
      <c r="E11" t="s">
        <v>85</v>
      </c>
    </row>
    <row r="12" spans="1:20" x14ac:dyDescent="0.35">
      <c r="A12" t="s">
        <v>14</v>
      </c>
      <c r="E12" s="8" t="s">
        <v>86</v>
      </c>
    </row>
    <row r="13" spans="1:20" x14ac:dyDescent="0.35">
      <c r="A13" t="s">
        <v>16</v>
      </c>
      <c r="E13" s="5" t="s">
        <v>87</v>
      </c>
    </row>
    <row r="14" spans="1:20" x14ac:dyDescent="0.35">
      <c r="A14" t="s">
        <v>7</v>
      </c>
    </row>
    <row r="15" spans="1:20" x14ac:dyDescent="0.35">
      <c r="A15" t="s">
        <v>10</v>
      </c>
    </row>
    <row r="16" spans="1:20" x14ac:dyDescent="0.35">
      <c r="A16" t="s">
        <v>88</v>
      </c>
    </row>
    <row r="17" spans="1:6" x14ac:dyDescent="0.35">
      <c r="A17" t="s">
        <v>89</v>
      </c>
      <c r="E17" t="s">
        <v>90</v>
      </c>
    </row>
    <row r="18" spans="1:6" x14ac:dyDescent="0.35">
      <c r="A18" t="s">
        <v>3</v>
      </c>
      <c r="E18" s="7" t="s">
        <v>91</v>
      </c>
      <c r="F18" s="7"/>
    </row>
    <row r="19" spans="1:6" x14ac:dyDescent="0.35">
      <c r="A19" t="s">
        <v>92</v>
      </c>
      <c r="E19" s="6" t="s">
        <v>93</v>
      </c>
    </row>
    <row r="20" spans="1:6" x14ac:dyDescent="0.35">
      <c r="E20" s="2" t="s">
        <v>94</v>
      </c>
      <c r="F20" s="3"/>
    </row>
    <row r="26" spans="1:6" x14ac:dyDescent="0.35">
      <c r="D26" s="4" t="s">
        <v>95</v>
      </c>
      <c r="E26" s="4" t="s">
        <v>96</v>
      </c>
      <c r="F26" s="4" t="s">
        <v>97</v>
      </c>
    </row>
    <row r="27" spans="1:6" x14ac:dyDescent="0.35">
      <c r="D27">
        <v>2020</v>
      </c>
      <c r="E27" s="1" t="s">
        <v>98</v>
      </c>
      <c r="F27" t="s">
        <v>99</v>
      </c>
    </row>
    <row r="28" spans="1:6" x14ac:dyDescent="0.35">
      <c r="D28">
        <v>2021</v>
      </c>
      <c r="E28" s="1" t="s">
        <v>100</v>
      </c>
      <c r="F28" t="s">
        <v>101</v>
      </c>
    </row>
    <row r="29" spans="1:6" x14ac:dyDescent="0.35">
      <c r="D29">
        <v>2022</v>
      </c>
      <c r="E29" s="1" t="s">
        <v>102</v>
      </c>
    </row>
    <row r="30" spans="1:6" x14ac:dyDescent="0.35">
      <c r="D30">
        <v>2023</v>
      </c>
      <c r="E30" s="1"/>
    </row>
    <row r="31" spans="1:6" x14ac:dyDescent="0.3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
  <sheetViews>
    <sheetView showGridLines="0" topLeftCell="A6" zoomScale="85" zoomScaleNormal="85" workbookViewId="0">
      <pane ySplit="6" topLeftCell="A13" activePane="bottomLeft" state="frozen"/>
      <selection activeCell="A6" sqref="A6"/>
      <selection pane="bottomLeft" activeCell="A6" sqref="A6:Y6"/>
    </sheetView>
  </sheetViews>
  <sheetFormatPr baseColWidth="10" defaultColWidth="11.453125" defaultRowHeight="14.5" x14ac:dyDescent="0.35"/>
  <cols>
    <col min="1" max="1" width="29" style="28" customWidth="1"/>
    <col min="2" max="2" width="29" style="14" customWidth="1"/>
    <col min="3" max="3" width="34.7265625" style="14" customWidth="1"/>
    <col min="4" max="4" width="19.26953125" style="14" customWidth="1"/>
    <col min="5" max="5" width="19.7265625" style="14" customWidth="1"/>
    <col min="6" max="6" width="16.453125" style="39" customWidth="1"/>
    <col min="7" max="7" width="25.26953125" style="39" customWidth="1"/>
    <col min="8" max="11" width="16.7265625" style="38" customWidth="1"/>
    <col min="12" max="12" width="15.26953125" style="14" customWidth="1"/>
    <col min="13" max="13" width="19.54296875" style="14" customWidth="1"/>
    <col min="14" max="14" width="19.26953125" style="14" customWidth="1"/>
    <col min="15" max="15" width="19.7265625" style="14" customWidth="1"/>
    <col min="16" max="16" width="26" style="14" customWidth="1"/>
    <col min="17" max="17" width="24.26953125" style="14" customWidth="1"/>
    <col min="18" max="18" width="65.7265625" style="14" customWidth="1"/>
    <col min="19" max="19" width="19.7265625" style="42" customWidth="1"/>
    <col min="20" max="20" width="19.7265625" style="14" customWidth="1"/>
    <col min="21" max="21" width="27.7265625" style="14" customWidth="1"/>
    <col min="22" max="22" width="19.7265625" style="14" customWidth="1"/>
    <col min="23" max="23" width="28.54296875" style="14" customWidth="1"/>
    <col min="24" max="24" width="33" style="14" customWidth="1"/>
    <col min="25" max="25" width="42.26953125" style="14" customWidth="1"/>
    <col min="26" max="16384" width="11.453125" style="14"/>
  </cols>
  <sheetData>
    <row r="1" spans="1:25" ht="75" customHeight="1" x14ac:dyDescent="0.35">
      <c r="A1" s="13"/>
      <c r="B1" s="13"/>
      <c r="C1" s="189" t="s">
        <v>103</v>
      </c>
      <c r="D1" s="189"/>
      <c r="E1" s="189"/>
      <c r="F1" s="189"/>
      <c r="G1" s="189"/>
      <c r="H1" s="189"/>
      <c r="I1" s="189"/>
      <c r="J1" s="189"/>
      <c r="K1" s="189"/>
      <c r="L1" s="189"/>
      <c r="M1" s="189"/>
      <c r="N1" s="189"/>
      <c r="O1" s="189"/>
      <c r="P1" s="189"/>
      <c r="Q1" s="189"/>
      <c r="R1" s="189"/>
      <c r="S1" s="189"/>
      <c r="T1" s="189"/>
      <c r="U1" s="189"/>
      <c r="V1" s="189"/>
      <c r="W1" s="189"/>
      <c r="X1" s="189"/>
      <c r="Y1" s="189"/>
    </row>
    <row r="2" spans="1:25" ht="26.25" customHeight="1" x14ac:dyDescent="0.35">
      <c r="A2" s="33" t="s">
        <v>104</v>
      </c>
      <c r="B2" s="192" t="s">
        <v>6</v>
      </c>
      <c r="C2" s="193"/>
      <c r="D2" s="193"/>
      <c r="E2" s="193"/>
      <c r="F2" s="193"/>
      <c r="G2" s="194"/>
      <c r="H2" s="190" t="s">
        <v>105</v>
      </c>
      <c r="I2" s="191"/>
      <c r="J2" s="192" t="s">
        <v>40</v>
      </c>
      <c r="K2" s="193"/>
      <c r="L2" s="193"/>
      <c r="M2" s="193"/>
      <c r="N2" s="193"/>
      <c r="O2" s="193"/>
      <c r="P2" s="193"/>
      <c r="Q2" s="193"/>
      <c r="R2" s="193"/>
      <c r="S2" s="193"/>
      <c r="T2" s="193"/>
      <c r="U2" s="193"/>
      <c r="V2" s="193"/>
      <c r="W2" s="193"/>
      <c r="X2" s="193"/>
      <c r="Y2" s="193"/>
    </row>
    <row r="3" spans="1:25" ht="26.25" customHeight="1" x14ac:dyDescent="0.35">
      <c r="A3" s="33" t="s">
        <v>106</v>
      </c>
      <c r="B3" s="192"/>
      <c r="C3" s="193"/>
      <c r="D3" s="193"/>
      <c r="E3" s="193"/>
      <c r="F3" s="193"/>
      <c r="G3" s="194"/>
      <c r="H3" s="40"/>
      <c r="I3" s="43" t="s">
        <v>107</v>
      </c>
      <c r="J3" s="192"/>
      <c r="K3" s="193"/>
      <c r="L3" s="193"/>
      <c r="M3" s="193"/>
      <c r="N3" s="193"/>
      <c r="O3" s="193"/>
      <c r="P3" s="193"/>
      <c r="Q3" s="193"/>
      <c r="R3" s="193"/>
      <c r="S3" s="193"/>
      <c r="T3" s="193"/>
      <c r="U3" s="193"/>
      <c r="V3" s="193"/>
      <c r="W3" s="193"/>
      <c r="X3" s="193"/>
      <c r="Y3" s="193"/>
    </row>
    <row r="4" spans="1:25" ht="27.75" customHeight="1" x14ac:dyDescent="0.35">
      <c r="A4" s="15" t="s">
        <v>108</v>
      </c>
      <c r="B4" s="192">
        <v>2022</v>
      </c>
      <c r="C4" s="193"/>
      <c r="D4" s="193"/>
      <c r="E4" s="193"/>
      <c r="F4" s="193"/>
      <c r="G4" s="194"/>
      <c r="H4" s="190" t="s">
        <v>109</v>
      </c>
      <c r="I4" s="191"/>
      <c r="J4" s="192" t="s">
        <v>98</v>
      </c>
      <c r="K4" s="193"/>
      <c r="L4" s="193"/>
      <c r="M4" s="193"/>
      <c r="N4" s="193"/>
      <c r="O4" s="193"/>
      <c r="P4" s="193"/>
      <c r="Q4" s="193"/>
      <c r="R4" s="193"/>
      <c r="S4" s="193"/>
      <c r="T4" s="193"/>
      <c r="U4" s="193"/>
      <c r="V4" s="193"/>
      <c r="W4" s="193"/>
      <c r="X4" s="193"/>
      <c r="Y4" s="193"/>
    </row>
    <row r="5" spans="1:25" ht="38.25" customHeight="1" x14ac:dyDescent="0.35">
      <c r="A5" s="15" t="s">
        <v>85</v>
      </c>
      <c r="B5" s="192" t="s">
        <v>87</v>
      </c>
      <c r="C5" s="193"/>
      <c r="D5" s="193"/>
      <c r="E5" s="193"/>
      <c r="F5" s="193"/>
      <c r="G5" s="194"/>
      <c r="H5" s="190" t="s">
        <v>90</v>
      </c>
      <c r="I5" s="191"/>
      <c r="J5" s="192" t="s">
        <v>91</v>
      </c>
      <c r="K5" s="193"/>
      <c r="L5" s="193"/>
      <c r="M5" s="193"/>
      <c r="N5" s="193"/>
      <c r="O5" s="193"/>
      <c r="P5" s="193"/>
      <c r="Q5" s="193"/>
      <c r="R5" s="193"/>
      <c r="S5" s="193"/>
      <c r="T5" s="193"/>
      <c r="U5" s="193"/>
      <c r="V5" s="193"/>
      <c r="W5" s="193"/>
      <c r="X5" s="193"/>
      <c r="Y5" s="193"/>
    </row>
    <row r="6" spans="1:25" ht="19.5" customHeight="1" thickBot="1" x14ac:dyDescent="0.4">
      <c r="A6" s="202" t="s">
        <v>110</v>
      </c>
      <c r="B6" s="202"/>
      <c r="C6" s="202"/>
      <c r="D6" s="202"/>
      <c r="E6" s="202"/>
      <c r="F6" s="202"/>
      <c r="G6" s="202"/>
      <c r="H6" s="202"/>
      <c r="I6" s="202"/>
      <c r="J6" s="202"/>
      <c r="K6" s="202"/>
      <c r="L6" s="202"/>
      <c r="M6" s="202"/>
      <c r="N6" s="202"/>
      <c r="O6" s="202"/>
      <c r="P6" s="202"/>
      <c r="Q6" s="202"/>
      <c r="R6" s="202"/>
      <c r="S6" s="202"/>
      <c r="T6" s="202"/>
      <c r="U6" s="202"/>
      <c r="V6" s="202"/>
      <c r="W6" s="202"/>
      <c r="X6" s="202"/>
      <c r="Y6" s="202"/>
    </row>
    <row r="7" spans="1:25" ht="15" thickBot="1" x14ac:dyDescent="0.4">
      <c r="A7" s="173" t="s">
        <v>111</v>
      </c>
      <c r="B7" s="174"/>
      <c r="C7" s="174"/>
      <c r="D7" s="174"/>
      <c r="E7" s="174"/>
      <c r="F7" s="174"/>
      <c r="G7" s="174"/>
      <c r="H7" s="34"/>
      <c r="I7" s="34"/>
      <c r="J7" s="34"/>
      <c r="K7" s="34"/>
      <c r="L7" s="200" t="s">
        <v>112</v>
      </c>
      <c r="M7" s="201"/>
      <c r="N7" s="201"/>
      <c r="O7" s="201"/>
      <c r="P7" s="201"/>
      <c r="Q7" s="201"/>
      <c r="R7" s="201"/>
      <c r="S7" s="201"/>
      <c r="T7" s="201"/>
      <c r="U7" s="201"/>
      <c r="V7" s="201"/>
      <c r="W7" s="201"/>
      <c r="X7" s="201"/>
      <c r="Y7" s="201"/>
    </row>
    <row r="8" spans="1:25" ht="18" customHeight="1" x14ac:dyDescent="0.35">
      <c r="A8" s="163" t="s">
        <v>113</v>
      </c>
      <c r="B8" s="164"/>
      <c r="C8" s="164" t="s">
        <v>114</v>
      </c>
      <c r="D8" s="179" t="s">
        <v>115</v>
      </c>
      <c r="E8" s="164" t="s">
        <v>116</v>
      </c>
      <c r="F8" s="175" t="s">
        <v>117</v>
      </c>
      <c r="G8" s="175" t="s">
        <v>118</v>
      </c>
      <c r="H8" s="182" t="s">
        <v>119</v>
      </c>
      <c r="I8" s="183"/>
      <c r="J8" s="147" t="s">
        <v>120</v>
      </c>
      <c r="K8" s="148"/>
      <c r="L8" s="145"/>
      <c r="M8" s="146"/>
      <c r="N8" s="146"/>
      <c r="O8" s="146"/>
      <c r="P8" s="16"/>
      <c r="Q8" s="16"/>
      <c r="R8" s="16"/>
      <c r="S8" s="158"/>
      <c r="T8" s="159"/>
      <c r="U8" s="159"/>
      <c r="V8" s="159"/>
      <c r="W8" s="159"/>
      <c r="X8" s="159"/>
      <c r="Y8" s="159"/>
    </row>
    <row r="9" spans="1:25" ht="18" customHeight="1" x14ac:dyDescent="0.35">
      <c r="A9" s="165"/>
      <c r="B9" s="166"/>
      <c r="C9" s="166"/>
      <c r="D9" s="180"/>
      <c r="E9" s="166"/>
      <c r="F9" s="176"/>
      <c r="G9" s="176"/>
      <c r="H9" s="184"/>
      <c r="I9" s="185"/>
      <c r="J9" s="149"/>
      <c r="K9" s="150"/>
      <c r="L9" s="155" t="s">
        <v>121</v>
      </c>
      <c r="M9" s="156"/>
      <c r="N9" s="156"/>
      <c r="O9" s="156"/>
      <c r="P9" s="156"/>
      <c r="Q9" s="156"/>
      <c r="R9" s="157"/>
      <c r="S9" s="141" t="s">
        <v>122</v>
      </c>
      <c r="T9" s="142"/>
      <c r="U9" s="142"/>
      <c r="V9" s="142"/>
      <c r="W9" s="142"/>
      <c r="X9" s="142"/>
      <c r="Y9" s="142"/>
    </row>
    <row r="10" spans="1:25" ht="18" customHeight="1" thickBot="1" x14ac:dyDescent="0.4">
      <c r="A10" s="167"/>
      <c r="B10" s="168"/>
      <c r="C10" s="168"/>
      <c r="D10" s="180"/>
      <c r="E10" s="168"/>
      <c r="F10" s="177"/>
      <c r="G10" s="177"/>
      <c r="H10" s="151" t="s">
        <v>123</v>
      </c>
      <c r="I10" s="153" t="s">
        <v>124</v>
      </c>
      <c r="J10" s="151" t="s">
        <v>123</v>
      </c>
      <c r="K10" s="153" t="s">
        <v>124</v>
      </c>
      <c r="L10" s="145" t="s">
        <v>125</v>
      </c>
      <c r="M10" s="146"/>
      <c r="N10" s="146"/>
      <c r="O10" s="146"/>
      <c r="P10" s="146"/>
      <c r="Q10" s="146"/>
      <c r="R10" s="160"/>
      <c r="S10" s="143" t="s">
        <v>125</v>
      </c>
      <c r="T10" s="144"/>
      <c r="U10" s="144"/>
      <c r="V10" s="144"/>
      <c r="W10" s="144"/>
      <c r="X10" s="144"/>
      <c r="Y10" s="144"/>
    </row>
    <row r="11" spans="1:25" ht="47.25" customHeight="1" thickBot="1" x14ac:dyDescent="0.4">
      <c r="A11" s="169"/>
      <c r="B11" s="170"/>
      <c r="C11" s="170"/>
      <c r="D11" s="181"/>
      <c r="E11" s="170"/>
      <c r="F11" s="178"/>
      <c r="G11" s="178"/>
      <c r="H11" s="152"/>
      <c r="I11" s="154"/>
      <c r="J11" s="152"/>
      <c r="K11" s="154"/>
      <c r="L11" s="17" t="s">
        <v>126</v>
      </c>
      <c r="M11" s="17" t="s">
        <v>127</v>
      </c>
      <c r="N11" s="18" t="s">
        <v>128</v>
      </c>
      <c r="O11" s="18" t="s">
        <v>129</v>
      </c>
      <c r="P11" s="19" t="s">
        <v>130</v>
      </c>
      <c r="Q11" s="19" t="s">
        <v>131</v>
      </c>
      <c r="R11" s="31" t="s">
        <v>132</v>
      </c>
      <c r="S11" s="41" t="s">
        <v>126</v>
      </c>
      <c r="T11" s="20" t="s">
        <v>127</v>
      </c>
      <c r="U11" s="29" t="s">
        <v>128</v>
      </c>
      <c r="V11" s="29" t="s">
        <v>129</v>
      </c>
      <c r="W11" s="30" t="s">
        <v>130</v>
      </c>
      <c r="X11" s="30" t="s">
        <v>131</v>
      </c>
      <c r="Y11" s="20" t="s">
        <v>132</v>
      </c>
    </row>
    <row r="12" spans="1:25" ht="87" x14ac:dyDescent="0.35">
      <c r="A12" s="161" t="s">
        <v>133</v>
      </c>
      <c r="B12" s="32" t="s">
        <v>134</v>
      </c>
      <c r="C12" s="32" t="s">
        <v>134</v>
      </c>
      <c r="D12" s="32" t="s">
        <v>135</v>
      </c>
      <c r="E12" s="45" t="s">
        <v>101</v>
      </c>
      <c r="F12" s="23" t="s">
        <v>136</v>
      </c>
      <c r="G12" s="23" t="s">
        <v>136</v>
      </c>
      <c r="H12" s="35">
        <v>109</v>
      </c>
      <c r="I12" s="21">
        <v>2335691983</v>
      </c>
      <c r="J12" s="35">
        <v>134</v>
      </c>
      <c r="K12" s="21">
        <v>6846464064</v>
      </c>
      <c r="L12" s="72">
        <v>112</v>
      </c>
      <c r="M12" s="21">
        <v>3590191071</v>
      </c>
      <c r="N12" s="11">
        <f>IFERROR((1-(L12/H12)),0)</f>
        <v>-2.7522935779816571E-2</v>
      </c>
      <c r="O12" s="11">
        <f>IFERROR((1-(M12/I12)),0)</f>
        <v>-0.53709953929314835</v>
      </c>
      <c r="P12" s="12">
        <f>IFERROR((N12/G12),0)</f>
        <v>0</v>
      </c>
      <c r="Q12" s="12">
        <f>IFERROR((O12/F12),0)</f>
        <v>0</v>
      </c>
      <c r="R12" s="61" t="s">
        <v>137</v>
      </c>
      <c r="S12" s="62">
        <f>L12</f>
        <v>112</v>
      </c>
      <c r="T12" s="63">
        <f>+M12</f>
        <v>3590191071</v>
      </c>
      <c r="U12" s="9">
        <f>IFERROR((1-(S12/J12)),0)</f>
        <v>0.16417910447761197</v>
      </c>
      <c r="V12" s="9">
        <f>IFERROR((1-(T12/K12)),0)</f>
        <v>0.47561382964413668</v>
      </c>
      <c r="W12" s="10">
        <f>IFERROR((U12/G12),0)</f>
        <v>0</v>
      </c>
      <c r="X12" s="10">
        <f>IFERROR((V12/F12),0)</f>
        <v>0</v>
      </c>
      <c r="Y12" s="49" t="s">
        <v>138</v>
      </c>
    </row>
    <row r="13" spans="1:25" s="114" customFormat="1" ht="99" customHeight="1" x14ac:dyDescent="0.35">
      <c r="A13" s="162"/>
      <c r="B13" s="100" t="s">
        <v>139</v>
      </c>
      <c r="C13" s="100" t="s">
        <v>140</v>
      </c>
      <c r="D13" s="100" t="s">
        <v>141</v>
      </c>
      <c r="E13" s="101" t="s">
        <v>99</v>
      </c>
      <c r="F13" s="102">
        <v>0.02</v>
      </c>
      <c r="G13" s="102">
        <v>0</v>
      </c>
      <c r="H13" s="103">
        <v>525.5</v>
      </c>
      <c r="I13" s="104">
        <v>7976893</v>
      </c>
      <c r="J13" s="103">
        <v>983.5</v>
      </c>
      <c r="K13" s="105">
        <v>15166439</v>
      </c>
      <c r="L13" s="103">
        <v>257</v>
      </c>
      <c r="M13" s="105">
        <v>3823100</v>
      </c>
      <c r="N13" s="106">
        <f>IFERROR((1-(L13/H13)),0)</f>
        <v>0.51094196003805892</v>
      </c>
      <c r="O13" s="106">
        <f t="shared" ref="O13:O33" si="0">IFERROR((1-(M13/I13)),0)</f>
        <v>0.52072818326634196</v>
      </c>
      <c r="P13" s="107">
        <f t="shared" ref="P13:P33" si="1">IFERROR((N13/G13),0)</f>
        <v>0</v>
      </c>
      <c r="Q13" s="107">
        <f t="shared" ref="Q13:Q33" si="2">IFERROR((O13/F13),0)</f>
        <v>26.036409163317096</v>
      </c>
      <c r="R13" s="108" t="s">
        <v>142</v>
      </c>
      <c r="S13" s="109">
        <f>L13</f>
        <v>257</v>
      </c>
      <c r="T13" s="110">
        <f t="shared" ref="T13:T34" si="3">+M13</f>
        <v>3823100</v>
      </c>
      <c r="U13" s="111">
        <f t="shared" ref="U13:U34" si="4">IFERROR((1-(S13/J13)),0)</f>
        <v>0.73868835790543974</v>
      </c>
      <c r="V13" s="111">
        <f t="shared" ref="V13:V34" si="5">IFERROR((1-(T13/K13)),0)</f>
        <v>0.74792368861273228</v>
      </c>
      <c r="W13" s="112">
        <f t="shared" ref="W13:W34" si="6">IFERROR((U13/G13),0)</f>
        <v>0</v>
      </c>
      <c r="X13" s="112">
        <f t="shared" ref="X13:X34" si="7">IFERROR((V13/F13),0)</f>
        <v>37.396184430636616</v>
      </c>
      <c r="Y13" s="113" t="s">
        <v>138</v>
      </c>
    </row>
    <row r="14" spans="1:25" ht="87" x14ac:dyDescent="0.35">
      <c r="A14" s="44" t="s">
        <v>143</v>
      </c>
      <c r="B14" s="32" t="s">
        <v>134</v>
      </c>
      <c r="C14" s="32" t="s">
        <v>134</v>
      </c>
      <c r="D14" s="32" t="s">
        <v>135</v>
      </c>
      <c r="E14" s="45" t="s">
        <v>101</v>
      </c>
      <c r="F14" s="23" t="s">
        <v>136</v>
      </c>
      <c r="G14" s="23" t="s">
        <v>136</v>
      </c>
      <c r="H14" s="58">
        <v>24</v>
      </c>
      <c r="I14" s="48">
        <v>279457377</v>
      </c>
      <c r="J14" s="58">
        <v>62</v>
      </c>
      <c r="K14" s="48">
        <v>1891488093</v>
      </c>
      <c r="L14" s="58">
        <v>59</v>
      </c>
      <c r="M14" s="48">
        <v>1479346137</v>
      </c>
      <c r="N14" s="11">
        <f>IFERROR((1-(L14/H14)),0)</f>
        <v>-1.4583333333333335</v>
      </c>
      <c r="O14" s="11">
        <f>IFERROR((1-(M14/I14)),0)</f>
        <v>-4.2936378093894438</v>
      </c>
      <c r="P14" s="12">
        <f>IFERROR((N14/G14),0)</f>
        <v>0</v>
      </c>
      <c r="Q14" s="12">
        <f>IFERROR((O14/F14),0)</f>
        <v>0</v>
      </c>
      <c r="R14" s="61" t="s">
        <v>144</v>
      </c>
      <c r="S14" s="62">
        <v>64</v>
      </c>
      <c r="T14" s="63">
        <v>3813840631</v>
      </c>
      <c r="U14" s="9">
        <f>IFERROR((1-(S14/J14)),0)</f>
        <v>-3.2258064516129004E-2</v>
      </c>
      <c r="V14" s="9">
        <f>IFERROR((1-(T14/K14)),0)</f>
        <v>-1.0163175465466701</v>
      </c>
      <c r="W14" s="10">
        <f>IFERROR((U14/G14),0)</f>
        <v>0</v>
      </c>
      <c r="X14" s="10">
        <f>IFERROR((V14/F14),0)</f>
        <v>0</v>
      </c>
      <c r="Y14" s="99" t="s">
        <v>145</v>
      </c>
    </row>
    <row r="15" spans="1:25" ht="79.5" customHeight="1" x14ac:dyDescent="0.35">
      <c r="A15" s="208" t="s">
        <v>146</v>
      </c>
      <c r="B15" s="186" t="s">
        <v>147</v>
      </c>
      <c r="C15" s="22" t="s">
        <v>148</v>
      </c>
      <c r="D15" s="22" t="s">
        <v>149</v>
      </c>
      <c r="E15" s="45" t="s">
        <v>101</v>
      </c>
      <c r="F15" s="23" t="s">
        <v>136</v>
      </c>
      <c r="G15" s="23" t="s">
        <v>136</v>
      </c>
      <c r="H15" s="23" t="s">
        <v>136</v>
      </c>
      <c r="I15" s="23" t="s">
        <v>136</v>
      </c>
      <c r="J15" s="23" t="s">
        <v>136</v>
      </c>
      <c r="K15" s="23" t="s">
        <v>136</v>
      </c>
      <c r="L15" s="23" t="s">
        <v>136</v>
      </c>
      <c r="M15" s="23" t="s">
        <v>136</v>
      </c>
      <c r="N15" s="11">
        <f t="shared" ref="N15:N33" si="8">IFERROR((1-(L15/H15)),0)</f>
        <v>0</v>
      </c>
      <c r="O15" s="11">
        <f t="shared" si="0"/>
        <v>0</v>
      </c>
      <c r="P15" s="12">
        <f t="shared" si="1"/>
        <v>0</v>
      </c>
      <c r="Q15" s="12">
        <f t="shared" si="2"/>
        <v>0</v>
      </c>
      <c r="R15" s="171" t="s">
        <v>150</v>
      </c>
      <c r="S15" s="62" t="str">
        <f>L15</f>
        <v>N/A</v>
      </c>
      <c r="T15" s="63" t="str">
        <f t="shared" si="3"/>
        <v>N/A</v>
      </c>
      <c r="U15" s="9">
        <f t="shared" si="4"/>
        <v>0</v>
      </c>
      <c r="V15" s="9">
        <f t="shared" si="5"/>
        <v>0</v>
      </c>
      <c r="W15" s="10">
        <f t="shared" si="6"/>
        <v>0</v>
      </c>
      <c r="X15" s="10">
        <f t="shared" si="7"/>
        <v>0</v>
      </c>
      <c r="Y15" s="195" t="s">
        <v>151</v>
      </c>
    </row>
    <row r="16" spans="1:25" ht="34.15" customHeight="1" x14ac:dyDescent="0.35">
      <c r="A16" s="208"/>
      <c r="B16" s="186"/>
      <c r="C16" s="22" t="s">
        <v>152</v>
      </c>
      <c r="D16" s="22" t="s">
        <v>153</v>
      </c>
      <c r="E16" s="45" t="s">
        <v>101</v>
      </c>
      <c r="F16" s="23" t="s">
        <v>136</v>
      </c>
      <c r="G16" s="23" t="s">
        <v>136</v>
      </c>
      <c r="H16" s="23" t="s">
        <v>136</v>
      </c>
      <c r="I16" s="23" t="s">
        <v>136</v>
      </c>
      <c r="J16" s="23" t="s">
        <v>136</v>
      </c>
      <c r="K16" s="23" t="s">
        <v>136</v>
      </c>
      <c r="L16" s="23" t="s">
        <v>136</v>
      </c>
      <c r="M16" s="23" t="s">
        <v>136</v>
      </c>
      <c r="N16" s="11">
        <f t="shared" si="8"/>
        <v>0</v>
      </c>
      <c r="O16" s="11">
        <f t="shared" si="0"/>
        <v>0</v>
      </c>
      <c r="P16" s="12">
        <f t="shared" si="1"/>
        <v>0</v>
      </c>
      <c r="Q16" s="12">
        <f t="shared" si="2"/>
        <v>0</v>
      </c>
      <c r="R16" s="172"/>
      <c r="S16" s="62" t="str">
        <f t="shared" ref="S16:S34" si="9">L16</f>
        <v>N/A</v>
      </c>
      <c r="T16" s="63" t="str">
        <f t="shared" si="3"/>
        <v>N/A</v>
      </c>
      <c r="U16" s="9">
        <f t="shared" si="4"/>
        <v>0</v>
      </c>
      <c r="V16" s="9">
        <f t="shared" si="5"/>
        <v>0</v>
      </c>
      <c r="W16" s="10">
        <f t="shared" si="6"/>
        <v>0</v>
      </c>
      <c r="X16" s="10">
        <f t="shared" si="7"/>
        <v>0</v>
      </c>
      <c r="Y16" s="196"/>
    </row>
    <row r="17" spans="1:25" ht="101.5" x14ac:dyDescent="0.35">
      <c r="A17" s="208" t="s">
        <v>154</v>
      </c>
      <c r="B17" s="186" t="s">
        <v>155</v>
      </c>
      <c r="C17" s="22" t="s">
        <v>156</v>
      </c>
      <c r="D17" s="22" t="s">
        <v>157</v>
      </c>
      <c r="E17" s="47" t="s">
        <v>99</v>
      </c>
      <c r="F17" s="46">
        <v>0.01</v>
      </c>
      <c r="G17" s="46">
        <v>0</v>
      </c>
      <c r="H17" s="50">
        <v>6</v>
      </c>
      <c r="I17" s="21">
        <v>3137713</v>
      </c>
      <c r="J17" s="50">
        <v>7</v>
      </c>
      <c r="K17" s="48">
        <v>6210797</v>
      </c>
      <c r="L17" s="50">
        <v>7</v>
      </c>
      <c r="M17" s="25">
        <v>2851627</v>
      </c>
      <c r="N17" s="11">
        <f t="shared" si="8"/>
        <v>-0.16666666666666674</v>
      </c>
      <c r="O17" s="11">
        <f t="shared" si="0"/>
        <v>9.1176599006983716E-2</v>
      </c>
      <c r="P17" s="12">
        <f t="shared" si="1"/>
        <v>0</v>
      </c>
      <c r="Q17" s="12">
        <f t="shared" si="2"/>
        <v>9.1176599006983707</v>
      </c>
      <c r="R17" s="61" t="s">
        <v>158</v>
      </c>
      <c r="S17" s="62">
        <f t="shared" si="9"/>
        <v>7</v>
      </c>
      <c r="T17" s="63">
        <f t="shared" si="3"/>
        <v>2851627</v>
      </c>
      <c r="U17" s="9">
        <f t="shared" si="4"/>
        <v>0</v>
      </c>
      <c r="V17" s="9">
        <f t="shared" si="5"/>
        <v>0.54085973185083969</v>
      </c>
      <c r="W17" s="10">
        <f t="shared" si="6"/>
        <v>0</v>
      </c>
      <c r="X17" s="10">
        <f t="shared" si="7"/>
        <v>54.085973185083965</v>
      </c>
      <c r="Y17" s="49" t="s">
        <v>159</v>
      </c>
    </row>
    <row r="18" spans="1:25" ht="73.900000000000006" customHeight="1" x14ac:dyDescent="0.35">
      <c r="A18" s="208"/>
      <c r="B18" s="186"/>
      <c r="C18" s="22" t="s">
        <v>160</v>
      </c>
      <c r="D18" s="22" t="s">
        <v>161</v>
      </c>
      <c r="E18" s="47" t="s">
        <v>99</v>
      </c>
      <c r="F18" s="46">
        <v>0</v>
      </c>
      <c r="G18" s="46">
        <v>0</v>
      </c>
      <c r="H18" s="36">
        <v>0</v>
      </c>
      <c r="I18" s="21">
        <v>0</v>
      </c>
      <c r="J18" s="36">
        <v>0</v>
      </c>
      <c r="K18" s="36">
        <v>0</v>
      </c>
      <c r="L18" s="24">
        <v>0</v>
      </c>
      <c r="M18" s="25">
        <v>0</v>
      </c>
      <c r="N18" s="11">
        <f t="shared" si="8"/>
        <v>0</v>
      </c>
      <c r="O18" s="11">
        <f t="shared" si="0"/>
        <v>0</v>
      </c>
      <c r="P18" s="12">
        <f t="shared" si="1"/>
        <v>0</v>
      </c>
      <c r="Q18" s="12">
        <f t="shared" si="2"/>
        <v>0</v>
      </c>
      <c r="R18" s="61" t="s">
        <v>162</v>
      </c>
      <c r="S18" s="62">
        <f t="shared" si="9"/>
        <v>0</v>
      </c>
      <c r="T18" s="63">
        <f>+M18</f>
        <v>0</v>
      </c>
      <c r="U18" s="9">
        <f t="shared" si="4"/>
        <v>0</v>
      </c>
      <c r="V18" s="9">
        <f t="shared" si="5"/>
        <v>0</v>
      </c>
      <c r="W18" s="10">
        <f t="shared" si="6"/>
        <v>0</v>
      </c>
      <c r="X18" s="10">
        <f t="shared" si="7"/>
        <v>0</v>
      </c>
      <c r="Y18" s="49" t="s">
        <v>159</v>
      </c>
    </row>
    <row r="19" spans="1:25" ht="163.15" customHeight="1" x14ac:dyDescent="0.35">
      <c r="A19" s="208"/>
      <c r="B19" s="22" t="s">
        <v>163</v>
      </c>
      <c r="C19" s="22" t="s">
        <v>164</v>
      </c>
      <c r="D19" s="22" t="s">
        <v>157</v>
      </c>
      <c r="E19" s="47" t="s">
        <v>99</v>
      </c>
      <c r="F19" s="46">
        <v>0.01</v>
      </c>
      <c r="G19" s="46">
        <v>0</v>
      </c>
      <c r="H19" s="56">
        <v>30</v>
      </c>
      <c r="I19" s="21">
        <v>21590540</v>
      </c>
      <c r="J19" s="56">
        <v>30</v>
      </c>
      <c r="K19" s="48">
        <v>43826600</v>
      </c>
      <c r="L19" s="56">
        <v>30</v>
      </c>
      <c r="M19" s="25">
        <v>21175800</v>
      </c>
      <c r="N19" s="11">
        <f t="shared" si="8"/>
        <v>0</v>
      </c>
      <c r="O19" s="11">
        <f t="shared" si="0"/>
        <v>1.9209338904909279E-2</v>
      </c>
      <c r="P19" s="12">
        <f t="shared" si="1"/>
        <v>0</v>
      </c>
      <c r="Q19" s="12">
        <f t="shared" si="2"/>
        <v>1.9209338904909279</v>
      </c>
      <c r="R19" s="61" t="s">
        <v>165</v>
      </c>
      <c r="S19" s="62">
        <f t="shared" si="9"/>
        <v>30</v>
      </c>
      <c r="T19" s="63">
        <f t="shared" si="3"/>
        <v>21175800</v>
      </c>
      <c r="U19" s="9">
        <f t="shared" si="4"/>
        <v>0</v>
      </c>
      <c r="V19" s="9">
        <f t="shared" si="5"/>
        <v>0.5168276799934286</v>
      </c>
      <c r="W19" s="10">
        <f t="shared" si="6"/>
        <v>0</v>
      </c>
      <c r="X19" s="10">
        <f t="shared" si="7"/>
        <v>51.682767999342857</v>
      </c>
      <c r="Y19" s="49" t="s">
        <v>159</v>
      </c>
    </row>
    <row r="20" spans="1:25" ht="58" x14ac:dyDescent="0.35">
      <c r="A20" s="208"/>
      <c r="B20" s="186" t="s">
        <v>166</v>
      </c>
      <c r="C20" s="22" t="s">
        <v>167</v>
      </c>
      <c r="D20" s="22" t="s">
        <v>153</v>
      </c>
      <c r="E20" s="45" t="s">
        <v>101</v>
      </c>
      <c r="F20" s="23" t="s">
        <v>136</v>
      </c>
      <c r="G20" s="23" t="s">
        <v>136</v>
      </c>
      <c r="H20" s="23" t="s">
        <v>136</v>
      </c>
      <c r="I20" s="23" t="s">
        <v>136</v>
      </c>
      <c r="J20" s="23" t="s">
        <v>136</v>
      </c>
      <c r="K20" s="23" t="s">
        <v>136</v>
      </c>
      <c r="L20" s="23" t="s">
        <v>136</v>
      </c>
      <c r="M20" s="23" t="s">
        <v>136</v>
      </c>
      <c r="N20" s="11">
        <f t="shared" si="8"/>
        <v>0</v>
      </c>
      <c r="O20" s="11">
        <f t="shared" si="0"/>
        <v>0</v>
      </c>
      <c r="P20" s="12">
        <f t="shared" si="1"/>
        <v>0</v>
      </c>
      <c r="Q20" s="12">
        <f t="shared" si="2"/>
        <v>0</v>
      </c>
      <c r="R20" s="61" t="s">
        <v>168</v>
      </c>
      <c r="S20" s="62" t="str">
        <f t="shared" si="9"/>
        <v>N/A</v>
      </c>
      <c r="T20" s="63" t="str">
        <f t="shared" si="3"/>
        <v>N/A</v>
      </c>
      <c r="U20" s="9">
        <f t="shared" si="4"/>
        <v>0</v>
      </c>
      <c r="V20" s="9">
        <f t="shared" si="5"/>
        <v>0</v>
      </c>
      <c r="W20" s="10">
        <f t="shared" si="6"/>
        <v>0</v>
      </c>
      <c r="X20" s="10">
        <f t="shared" si="7"/>
        <v>0</v>
      </c>
      <c r="Y20" s="49" t="s">
        <v>159</v>
      </c>
    </row>
    <row r="21" spans="1:25" ht="58" x14ac:dyDescent="0.35">
      <c r="A21" s="208"/>
      <c r="B21" s="186"/>
      <c r="C21" s="22" t="s">
        <v>169</v>
      </c>
      <c r="D21" s="22" t="s">
        <v>170</v>
      </c>
      <c r="E21" s="45" t="s">
        <v>101</v>
      </c>
      <c r="F21" s="23" t="s">
        <v>136</v>
      </c>
      <c r="G21" s="23" t="s">
        <v>136</v>
      </c>
      <c r="H21" s="56">
        <v>3</v>
      </c>
      <c r="I21" s="55">
        <v>0</v>
      </c>
      <c r="J21" s="59">
        <v>3</v>
      </c>
      <c r="K21" s="36">
        <v>0</v>
      </c>
      <c r="L21" s="56">
        <v>3</v>
      </c>
      <c r="M21" s="57">
        <v>0</v>
      </c>
      <c r="N21" s="11">
        <f t="shared" si="8"/>
        <v>0</v>
      </c>
      <c r="O21" s="11">
        <f t="shared" si="0"/>
        <v>0</v>
      </c>
      <c r="P21" s="12">
        <f t="shared" si="1"/>
        <v>0</v>
      </c>
      <c r="Q21" s="12">
        <f t="shared" si="2"/>
        <v>0</v>
      </c>
      <c r="R21" s="61" t="s">
        <v>171</v>
      </c>
      <c r="S21" s="62">
        <f t="shared" si="9"/>
        <v>3</v>
      </c>
      <c r="T21" s="63">
        <f t="shared" si="3"/>
        <v>0</v>
      </c>
      <c r="U21" s="9">
        <f t="shared" si="4"/>
        <v>0</v>
      </c>
      <c r="V21" s="9">
        <f t="shared" si="5"/>
        <v>0</v>
      </c>
      <c r="W21" s="10">
        <f t="shared" si="6"/>
        <v>0</v>
      </c>
      <c r="X21" s="10">
        <f t="shared" si="7"/>
        <v>0</v>
      </c>
      <c r="Y21" s="49" t="s">
        <v>159</v>
      </c>
    </row>
    <row r="22" spans="1:25" ht="132" customHeight="1" x14ac:dyDescent="0.35">
      <c r="A22" s="208"/>
      <c r="B22" s="186"/>
      <c r="C22" s="22" t="s">
        <v>172</v>
      </c>
      <c r="D22" s="22" t="s">
        <v>153</v>
      </c>
      <c r="E22" s="45" t="s">
        <v>101</v>
      </c>
      <c r="F22" s="23" t="s">
        <v>136</v>
      </c>
      <c r="G22" s="23" t="s">
        <v>136</v>
      </c>
      <c r="H22" s="23" t="s">
        <v>136</v>
      </c>
      <c r="I22" s="55">
        <v>4249694</v>
      </c>
      <c r="J22" s="23" t="s">
        <v>136</v>
      </c>
      <c r="K22" s="48">
        <v>11213686</v>
      </c>
      <c r="L22" s="23" t="s">
        <v>136</v>
      </c>
      <c r="M22" s="57">
        <v>3217258</v>
      </c>
      <c r="N22" s="11">
        <f t="shared" si="8"/>
        <v>0</v>
      </c>
      <c r="O22" s="11">
        <f t="shared" si="0"/>
        <v>0.24294360958694905</v>
      </c>
      <c r="P22" s="12">
        <f t="shared" si="1"/>
        <v>0</v>
      </c>
      <c r="Q22" s="12">
        <f t="shared" si="2"/>
        <v>0</v>
      </c>
      <c r="R22" s="61" t="s">
        <v>173</v>
      </c>
      <c r="S22" s="62" t="str">
        <f t="shared" si="9"/>
        <v>N/A</v>
      </c>
      <c r="T22" s="63">
        <f t="shared" si="3"/>
        <v>3217258</v>
      </c>
      <c r="U22" s="9">
        <f t="shared" si="4"/>
        <v>0</v>
      </c>
      <c r="V22" s="9">
        <f t="shared" si="5"/>
        <v>0.71309540859267861</v>
      </c>
      <c r="W22" s="10">
        <f t="shared" si="6"/>
        <v>0</v>
      </c>
      <c r="X22" s="10">
        <f t="shared" si="7"/>
        <v>0</v>
      </c>
      <c r="Y22" s="49" t="s">
        <v>159</v>
      </c>
    </row>
    <row r="23" spans="1:25" ht="101.5" x14ac:dyDescent="0.35">
      <c r="A23" s="208"/>
      <c r="B23" s="186"/>
      <c r="C23" s="22" t="s">
        <v>174</v>
      </c>
      <c r="D23" s="22" t="s">
        <v>175</v>
      </c>
      <c r="E23" s="45" t="s">
        <v>101</v>
      </c>
      <c r="F23" s="23" t="s">
        <v>136</v>
      </c>
      <c r="G23" s="23" t="s">
        <v>136</v>
      </c>
      <c r="H23" s="59">
        <v>396.92</v>
      </c>
      <c r="I23" s="53">
        <v>3434082</v>
      </c>
      <c r="J23" s="59">
        <v>874.07</v>
      </c>
      <c r="K23" s="52">
        <v>7681974</v>
      </c>
      <c r="L23" s="59">
        <v>215.57</v>
      </c>
      <c r="M23" s="54">
        <v>2399687</v>
      </c>
      <c r="N23" s="11">
        <f t="shared" si="8"/>
        <v>0.45689307669051704</v>
      </c>
      <c r="O23" s="11">
        <f t="shared" si="0"/>
        <v>0.30121441479848177</v>
      </c>
      <c r="P23" s="12">
        <f t="shared" si="1"/>
        <v>0</v>
      </c>
      <c r="Q23" s="12">
        <f t="shared" si="2"/>
        <v>0</v>
      </c>
      <c r="R23" s="61" t="s">
        <v>176</v>
      </c>
      <c r="S23" s="62">
        <f t="shared" si="9"/>
        <v>215.57</v>
      </c>
      <c r="T23" s="63">
        <f t="shared" si="3"/>
        <v>2399687</v>
      </c>
      <c r="U23" s="9">
        <f t="shared" si="4"/>
        <v>0.75337215554818271</v>
      </c>
      <c r="V23" s="9">
        <f t="shared" si="5"/>
        <v>0.68762104636126087</v>
      </c>
      <c r="W23" s="10">
        <f t="shared" si="6"/>
        <v>0</v>
      </c>
      <c r="X23" s="10">
        <f t="shared" si="7"/>
        <v>0</v>
      </c>
      <c r="Y23" s="49" t="s">
        <v>159</v>
      </c>
    </row>
    <row r="24" spans="1:25" ht="132" customHeight="1" x14ac:dyDescent="0.35">
      <c r="A24" s="208"/>
      <c r="B24" s="198" t="s">
        <v>177</v>
      </c>
      <c r="C24" s="22" t="s">
        <v>178</v>
      </c>
      <c r="D24" s="22" t="s">
        <v>179</v>
      </c>
      <c r="E24" s="45" t="s">
        <v>101</v>
      </c>
      <c r="F24" s="23" t="s">
        <v>136</v>
      </c>
      <c r="G24" s="23" t="s">
        <v>136</v>
      </c>
      <c r="H24" s="64">
        <v>66308</v>
      </c>
      <c r="I24" s="65">
        <v>8815318</v>
      </c>
      <c r="J24" s="64">
        <v>221756</v>
      </c>
      <c r="K24" s="66">
        <v>36018718</v>
      </c>
      <c r="L24" s="59">
        <f>314816</f>
        <v>314816</v>
      </c>
      <c r="M24" s="67">
        <v>57611328</v>
      </c>
      <c r="N24" s="11">
        <f t="shared" si="8"/>
        <v>-3.7477830729323758</v>
      </c>
      <c r="O24" s="11">
        <f t="shared" si="0"/>
        <v>-5.5353658257138312</v>
      </c>
      <c r="P24" s="12">
        <f t="shared" si="1"/>
        <v>0</v>
      </c>
      <c r="Q24" s="12">
        <f t="shared" si="2"/>
        <v>0</v>
      </c>
      <c r="R24" s="61" t="s">
        <v>180</v>
      </c>
      <c r="S24" s="62">
        <f t="shared" si="9"/>
        <v>314816</v>
      </c>
      <c r="T24" s="63">
        <f t="shared" si="3"/>
        <v>57611328</v>
      </c>
      <c r="U24" s="9">
        <f t="shared" si="4"/>
        <v>-0.4196504265949963</v>
      </c>
      <c r="V24" s="9">
        <f t="shared" si="5"/>
        <v>-0.59948302435417045</v>
      </c>
      <c r="W24" s="10">
        <f t="shared" si="6"/>
        <v>0</v>
      </c>
      <c r="X24" s="10">
        <f t="shared" si="7"/>
        <v>0</v>
      </c>
      <c r="Y24" s="49" t="s">
        <v>159</v>
      </c>
    </row>
    <row r="25" spans="1:25" ht="121.15" customHeight="1" x14ac:dyDescent="0.35">
      <c r="A25" s="208"/>
      <c r="B25" s="199"/>
      <c r="C25" s="22" t="s">
        <v>181</v>
      </c>
      <c r="D25" s="22" t="s">
        <v>182</v>
      </c>
      <c r="E25" s="45" t="s">
        <v>101</v>
      </c>
      <c r="F25" s="23" t="s">
        <v>136</v>
      </c>
      <c r="G25" s="23" t="s">
        <v>136</v>
      </c>
      <c r="H25" s="64">
        <f>2965</f>
        <v>2965</v>
      </c>
      <c r="I25" s="65">
        <v>465545</v>
      </c>
      <c r="J25" s="64">
        <f>10421</f>
        <v>10421</v>
      </c>
      <c r="K25" s="66">
        <v>1770345</v>
      </c>
      <c r="L25" s="68">
        <f>12718</f>
        <v>12718</v>
      </c>
      <c r="M25" s="67">
        <v>2327394</v>
      </c>
      <c r="N25" s="11">
        <f t="shared" si="8"/>
        <v>-3.2893760539629007</v>
      </c>
      <c r="O25" s="11">
        <f t="shared" si="0"/>
        <v>-3.9992890053593104</v>
      </c>
      <c r="P25" s="12">
        <f t="shared" si="1"/>
        <v>0</v>
      </c>
      <c r="Q25" s="12">
        <f t="shared" si="2"/>
        <v>0</v>
      </c>
      <c r="R25" s="61" t="s">
        <v>183</v>
      </c>
      <c r="S25" s="62">
        <f t="shared" si="9"/>
        <v>12718</v>
      </c>
      <c r="T25" s="63">
        <f t="shared" si="3"/>
        <v>2327394</v>
      </c>
      <c r="U25" s="9">
        <f t="shared" si="4"/>
        <v>-0.22042030515305644</v>
      </c>
      <c r="V25" s="9">
        <f t="shared" si="5"/>
        <v>-0.31465561797276798</v>
      </c>
      <c r="W25" s="10">
        <f t="shared" si="6"/>
        <v>0</v>
      </c>
      <c r="X25" s="10">
        <f t="shared" si="7"/>
        <v>0</v>
      </c>
      <c r="Y25" s="49" t="s">
        <v>159</v>
      </c>
    </row>
    <row r="26" spans="1:25" ht="72.5" x14ac:dyDescent="0.35">
      <c r="A26" s="208"/>
      <c r="B26" s="187" t="s">
        <v>184</v>
      </c>
      <c r="C26" s="22" t="s">
        <v>185</v>
      </c>
      <c r="D26" s="22" t="s">
        <v>153</v>
      </c>
      <c r="E26" s="47" t="s">
        <v>99</v>
      </c>
      <c r="F26" s="46">
        <v>0.01</v>
      </c>
      <c r="G26" s="46" t="s">
        <v>136</v>
      </c>
      <c r="H26" s="46" t="s">
        <v>136</v>
      </c>
      <c r="I26" s="21">
        <v>0</v>
      </c>
      <c r="J26" s="46" t="s">
        <v>136</v>
      </c>
      <c r="K26" s="36">
        <v>0</v>
      </c>
      <c r="L26" s="46" t="s">
        <v>136</v>
      </c>
      <c r="M26" s="25">
        <v>0</v>
      </c>
      <c r="N26" s="11">
        <f t="shared" si="8"/>
        <v>0</v>
      </c>
      <c r="O26" s="11">
        <f t="shared" si="0"/>
        <v>0</v>
      </c>
      <c r="P26" s="12">
        <f t="shared" si="1"/>
        <v>0</v>
      </c>
      <c r="Q26" s="12">
        <f t="shared" si="2"/>
        <v>0</v>
      </c>
      <c r="R26" s="61" t="s">
        <v>186</v>
      </c>
      <c r="S26" s="62" t="str">
        <f t="shared" si="9"/>
        <v>N/A</v>
      </c>
      <c r="T26" s="63">
        <f t="shared" si="3"/>
        <v>0</v>
      </c>
      <c r="U26" s="9">
        <f t="shared" si="4"/>
        <v>0</v>
      </c>
      <c r="V26" s="9">
        <f t="shared" si="5"/>
        <v>0</v>
      </c>
      <c r="W26" s="10">
        <f t="shared" si="6"/>
        <v>0</v>
      </c>
      <c r="X26" s="10">
        <f t="shared" si="7"/>
        <v>0</v>
      </c>
      <c r="Y26" s="49" t="s">
        <v>138</v>
      </c>
    </row>
    <row r="27" spans="1:25" ht="68.25" customHeight="1" x14ac:dyDescent="0.35">
      <c r="A27" s="208"/>
      <c r="B27" s="188"/>
      <c r="C27" s="22" t="s">
        <v>187</v>
      </c>
      <c r="D27" s="22" t="s">
        <v>153</v>
      </c>
      <c r="E27" s="47" t="s">
        <v>99</v>
      </c>
      <c r="F27" s="46">
        <v>0.01</v>
      </c>
      <c r="G27" s="46" t="s">
        <v>136</v>
      </c>
      <c r="H27" s="46" t="s">
        <v>136</v>
      </c>
      <c r="I27" s="21">
        <v>0</v>
      </c>
      <c r="J27" s="46" t="s">
        <v>136</v>
      </c>
      <c r="K27" s="36">
        <v>0</v>
      </c>
      <c r="L27" s="46" t="s">
        <v>136</v>
      </c>
      <c r="M27" s="25">
        <v>0</v>
      </c>
      <c r="N27" s="11">
        <f t="shared" si="8"/>
        <v>0</v>
      </c>
      <c r="O27" s="11">
        <f t="shared" si="0"/>
        <v>0</v>
      </c>
      <c r="P27" s="12">
        <f t="shared" si="1"/>
        <v>0</v>
      </c>
      <c r="Q27" s="12">
        <f t="shared" si="2"/>
        <v>0</v>
      </c>
      <c r="R27" s="61" t="s">
        <v>186</v>
      </c>
      <c r="S27" s="62" t="str">
        <f t="shared" si="9"/>
        <v>N/A</v>
      </c>
      <c r="T27" s="63">
        <f t="shared" si="3"/>
        <v>0</v>
      </c>
      <c r="U27" s="9">
        <f t="shared" si="4"/>
        <v>0</v>
      </c>
      <c r="V27" s="9">
        <f t="shared" si="5"/>
        <v>0</v>
      </c>
      <c r="W27" s="10">
        <f t="shared" si="6"/>
        <v>0</v>
      </c>
      <c r="X27" s="10">
        <f t="shared" si="7"/>
        <v>0</v>
      </c>
      <c r="Y27" s="49" t="s">
        <v>138</v>
      </c>
    </row>
    <row r="28" spans="1:25" ht="58" x14ac:dyDescent="0.35">
      <c r="A28" s="208"/>
      <c r="B28" s="187" t="s">
        <v>188</v>
      </c>
      <c r="C28" s="22" t="s">
        <v>189</v>
      </c>
      <c r="D28" s="22" t="s">
        <v>190</v>
      </c>
      <c r="E28" s="47" t="s">
        <v>99</v>
      </c>
      <c r="F28" s="46">
        <v>0</v>
      </c>
      <c r="G28" s="46" t="s">
        <v>136</v>
      </c>
      <c r="H28" s="46" t="s">
        <v>136</v>
      </c>
      <c r="I28" s="21">
        <v>0</v>
      </c>
      <c r="J28" s="46" t="s">
        <v>136</v>
      </c>
      <c r="K28" s="36">
        <v>0</v>
      </c>
      <c r="L28" s="46" t="s">
        <v>136</v>
      </c>
      <c r="M28" s="25">
        <v>0</v>
      </c>
      <c r="N28" s="11">
        <f t="shared" si="8"/>
        <v>0</v>
      </c>
      <c r="O28" s="11">
        <f t="shared" si="0"/>
        <v>0</v>
      </c>
      <c r="P28" s="12">
        <f t="shared" si="1"/>
        <v>0</v>
      </c>
      <c r="Q28" s="12">
        <f t="shared" si="2"/>
        <v>0</v>
      </c>
      <c r="R28" s="61" t="s">
        <v>191</v>
      </c>
      <c r="S28" s="62" t="str">
        <f t="shared" si="9"/>
        <v>N/A</v>
      </c>
      <c r="T28" s="63">
        <f t="shared" si="3"/>
        <v>0</v>
      </c>
      <c r="U28" s="9">
        <f t="shared" si="4"/>
        <v>0</v>
      </c>
      <c r="V28" s="9">
        <f t="shared" si="5"/>
        <v>0</v>
      </c>
      <c r="W28" s="10">
        <f t="shared" si="6"/>
        <v>0</v>
      </c>
      <c r="X28" s="10">
        <f t="shared" si="7"/>
        <v>0</v>
      </c>
      <c r="Y28" s="49" t="s">
        <v>138</v>
      </c>
    </row>
    <row r="29" spans="1:25" ht="58" x14ac:dyDescent="0.35">
      <c r="A29" s="208"/>
      <c r="B29" s="188"/>
      <c r="C29" s="22" t="s">
        <v>192</v>
      </c>
      <c r="D29" s="22" t="s">
        <v>190</v>
      </c>
      <c r="E29" s="47" t="s">
        <v>99</v>
      </c>
      <c r="F29" s="46">
        <v>0</v>
      </c>
      <c r="G29" s="46" t="s">
        <v>136</v>
      </c>
      <c r="H29" s="46" t="s">
        <v>136</v>
      </c>
      <c r="I29" s="21">
        <v>0</v>
      </c>
      <c r="J29" s="46" t="s">
        <v>136</v>
      </c>
      <c r="K29" s="36">
        <v>0</v>
      </c>
      <c r="L29" s="46" t="s">
        <v>136</v>
      </c>
      <c r="M29" s="25">
        <v>0</v>
      </c>
      <c r="N29" s="11">
        <f t="shared" si="8"/>
        <v>0</v>
      </c>
      <c r="O29" s="11">
        <f t="shared" si="0"/>
        <v>0</v>
      </c>
      <c r="P29" s="12">
        <f t="shared" si="1"/>
        <v>0</v>
      </c>
      <c r="Q29" s="12">
        <f t="shared" si="2"/>
        <v>0</v>
      </c>
      <c r="R29" s="61" t="s">
        <v>191</v>
      </c>
      <c r="S29" s="62" t="str">
        <f t="shared" si="9"/>
        <v>N/A</v>
      </c>
      <c r="T29" s="63">
        <f t="shared" si="3"/>
        <v>0</v>
      </c>
      <c r="U29" s="9">
        <f t="shared" si="4"/>
        <v>0</v>
      </c>
      <c r="V29" s="9">
        <f t="shared" si="5"/>
        <v>0</v>
      </c>
      <c r="W29" s="10">
        <f t="shared" si="6"/>
        <v>0</v>
      </c>
      <c r="X29" s="10">
        <f t="shared" si="7"/>
        <v>0</v>
      </c>
      <c r="Y29" s="49" t="s">
        <v>138</v>
      </c>
    </row>
    <row r="30" spans="1:25" ht="94.5" customHeight="1" x14ac:dyDescent="0.35">
      <c r="A30" s="208"/>
      <c r="B30" s="22" t="s">
        <v>193</v>
      </c>
      <c r="C30" s="22" t="s">
        <v>194</v>
      </c>
      <c r="D30" s="22" t="s">
        <v>195</v>
      </c>
      <c r="E30" s="45" t="s">
        <v>101</v>
      </c>
      <c r="F30" s="23" t="s">
        <v>136</v>
      </c>
      <c r="G30" s="23" t="s">
        <v>136</v>
      </c>
      <c r="H30" s="23" t="s">
        <v>136</v>
      </c>
      <c r="I30" s="23" t="s">
        <v>136</v>
      </c>
      <c r="J30" s="23" t="s">
        <v>136</v>
      </c>
      <c r="K30" s="23" t="s">
        <v>136</v>
      </c>
      <c r="L30" s="23" t="s">
        <v>136</v>
      </c>
      <c r="M30" s="23" t="s">
        <v>136</v>
      </c>
      <c r="N30" s="11">
        <f t="shared" si="8"/>
        <v>0</v>
      </c>
      <c r="O30" s="11">
        <f t="shared" si="0"/>
        <v>0</v>
      </c>
      <c r="P30" s="12">
        <f t="shared" si="1"/>
        <v>0</v>
      </c>
      <c r="Q30" s="12">
        <f t="shared" si="2"/>
        <v>0</v>
      </c>
      <c r="R30" s="61" t="s">
        <v>196</v>
      </c>
      <c r="S30" s="62" t="str">
        <f t="shared" si="9"/>
        <v>N/A</v>
      </c>
      <c r="T30" s="63" t="str">
        <f t="shared" si="3"/>
        <v>N/A</v>
      </c>
      <c r="U30" s="9">
        <f t="shared" si="4"/>
        <v>0</v>
      </c>
      <c r="V30" s="9">
        <f t="shared" si="5"/>
        <v>0</v>
      </c>
      <c r="W30" s="10">
        <f t="shared" si="6"/>
        <v>0</v>
      </c>
      <c r="X30" s="10">
        <f t="shared" si="7"/>
        <v>0</v>
      </c>
      <c r="Y30" s="61" t="s">
        <v>197</v>
      </c>
    </row>
    <row r="31" spans="1:25" ht="180" customHeight="1" x14ac:dyDescent="0.35">
      <c r="A31" s="203" t="s">
        <v>198</v>
      </c>
      <c r="B31" s="187" t="s">
        <v>199</v>
      </c>
      <c r="C31" s="26" t="s">
        <v>200</v>
      </c>
      <c r="D31" s="26" t="s">
        <v>201</v>
      </c>
      <c r="E31" s="45" t="s">
        <v>101</v>
      </c>
      <c r="F31" s="23" t="s">
        <v>136</v>
      </c>
      <c r="G31" s="23" t="s">
        <v>136</v>
      </c>
      <c r="H31" s="60">
        <v>271</v>
      </c>
      <c r="I31" s="69">
        <v>2696325</v>
      </c>
      <c r="J31" s="60">
        <v>723</v>
      </c>
      <c r="K31" s="70">
        <v>6870355</v>
      </c>
      <c r="L31" s="56">
        <v>444</v>
      </c>
      <c r="M31" s="71">
        <v>4450111</v>
      </c>
      <c r="N31" s="11">
        <f t="shared" si="8"/>
        <v>-0.63837638376383765</v>
      </c>
      <c r="O31" s="11">
        <f t="shared" si="0"/>
        <v>-0.65043568560911602</v>
      </c>
      <c r="P31" s="12">
        <f t="shared" si="1"/>
        <v>0</v>
      </c>
      <c r="Q31" s="12">
        <f t="shared" si="2"/>
        <v>0</v>
      </c>
      <c r="R31" s="61" t="s">
        <v>202</v>
      </c>
      <c r="S31" s="62">
        <f t="shared" si="9"/>
        <v>444</v>
      </c>
      <c r="T31" s="63">
        <f t="shared" si="3"/>
        <v>4450111</v>
      </c>
      <c r="U31" s="9">
        <f t="shared" si="4"/>
        <v>0.38589211618257258</v>
      </c>
      <c r="V31" s="9">
        <f t="shared" si="5"/>
        <v>0.35227349969543054</v>
      </c>
      <c r="W31" s="10">
        <f t="shared" si="6"/>
        <v>0</v>
      </c>
      <c r="X31" s="10">
        <f t="shared" si="7"/>
        <v>0</v>
      </c>
      <c r="Y31" s="49" t="s">
        <v>159</v>
      </c>
    </row>
    <row r="32" spans="1:25" ht="58" x14ac:dyDescent="0.35">
      <c r="A32" s="204"/>
      <c r="B32" s="206"/>
      <c r="C32" s="26" t="s">
        <v>203</v>
      </c>
      <c r="D32" s="26" t="s">
        <v>201</v>
      </c>
      <c r="E32" s="80" t="s">
        <v>101</v>
      </c>
      <c r="F32" s="23" t="s">
        <v>136</v>
      </c>
      <c r="G32" s="23" t="s">
        <v>136</v>
      </c>
      <c r="H32" s="37">
        <v>0</v>
      </c>
      <c r="I32" s="76">
        <v>0</v>
      </c>
      <c r="J32" s="37">
        <v>0</v>
      </c>
      <c r="K32" s="37">
        <v>0</v>
      </c>
      <c r="L32" s="56">
        <v>0</v>
      </c>
      <c r="M32" s="57">
        <v>0</v>
      </c>
      <c r="N32" s="11">
        <f t="shared" si="8"/>
        <v>0</v>
      </c>
      <c r="O32" s="11">
        <f t="shared" si="0"/>
        <v>0</v>
      </c>
      <c r="P32" s="12">
        <f t="shared" si="1"/>
        <v>0</v>
      </c>
      <c r="Q32" s="12">
        <f t="shared" si="2"/>
        <v>0</v>
      </c>
      <c r="R32" s="61" t="s">
        <v>204</v>
      </c>
      <c r="S32" s="62">
        <f t="shared" si="9"/>
        <v>0</v>
      </c>
      <c r="T32" s="63">
        <f t="shared" si="3"/>
        <v>0</v>
      </c>
      <c r="U32" s="9">
        <f t="shared" si="4"/>
        <v>0</v>
      </c>
      <c r="V32" s="9">
        <f t="shared" si="5"/>
        <v>0</v>
      </c>
      <c r="W32" s="10">
        <f t="shared" si="6"/>
        <v>0</v>
      </c>
      <c r="X32" s="10">
        <f t="shared" si="7"/>
        <v>0</v>
      </c>
      <c r="Y32" s="49" t="s">
        <v>159</v>
      </c>
    </row>
    <row r="33" spans="1:32" ht="184.15" customHeight="1" thickBot="1" x14ac:dyDescent="0.4">
      <c r="A33" s="205"/>
      <c r="B33" s="207"/>
      <c r="C33" s="27" t="s">
        <v>205</v>
      </c>
      <c r="D33" s="79" t="s">
        <v>206</v>
      </c>
      <c r="E33" s="81" t="s">
        <v>101</v>
      </c>
      <c r="F33" s="23" t="s">
        <v>136</v>
      </c>
      <c r="G33" s="23" t="s">
        <v>136</v>
      </c>
      <c r="H33" s="82">
        <v>135534</v>
      </c>
      <c r="I33" s="84">
        <v>76417800</v>
      </c>
      <c r="J33" s="85">
        <v>279860</v>
      </c>
      <c r="K33" s="86">
        <v>162615910</v>
      </c>
      <c r="L33" s="75">
        <v>144851</v>
      </c>
      <c r="M33" s="57">
        <v>95396660</v>
      </c>
      <c r="N33" s="11">
        <f t="shared" si="8"/>
        <v>-6.8742898460902868E-2</v>
      </c>
      <c r="O33" s="11">
        <f t="shared" si="0"/>
        <v>-0.24835653473405417</v>
      </c>
      <c r="P33" s="12">
        <f t="shared" si="1"/>
        <v>0</v>
      </c>
      <c r="Q33" s="12">
        <f t="shared" si="2"/>
        <v>0</v>
      </c>
      <c r="R33" s="87" t="s">
        <v>207</v>
      </c>
      <c r="S33" s="62">
        <f t="shared" si="9"/>
        <v>144851</v>
      </c>
      <c r="T33" s="63">
        <f t="shared" si="3"/>
        <v>95396660</v>
      </c>
      <c r="U33" s="9">
        <f t="shared" si="4"/>
        <v>0.48241620810405206</v>
      </c>
      <c r="V33" s="9">
        <f t="shared" si="5"/>
        <v>0.41336207508847078</v>
      </c>
      <c r="W33" s="10">
        <f t="shared" si="6"/>
        <v>0</v>
      </c>
      <c r="X33" s="10">
        <f t="shared" si="7"/>
        <v>0</v>
      </c>
      <c r="Y33" s="49" t="s">
        <v>159</v>
      </c>
    </row>
    <row r="34" spans="1:32" ht="130.5" x14ac:dyDescent="0.35">
      <c r="A34" s="51" t="s">
        <v>208</v>
      </c>
      <c r="B34" s="27" t="s">
        <v>209</v>
      </c>
      <c r="C34" s="27" t="s">
        <v>210</v>
      </c>
      <c r="D34" s="27" t="s">
        <v>211</v>
      </c>
      <c r="E34" s="73" t="s">
        <v>99</v>
      </c>
      <c r="F34" s="74">
        <v>0.01</v>
      </c>
      <c r="G34" s="77">
        <v>0.01</v>
      </c>
      <c r="H34" s="78">
        <v>3</v>
      </c>
      <c r="I34" s="83">
        <v>759347</v>
      </c>
      <c r="J34" s="78">
        <v>4</v>
      </c>
      <c r="K34" s="115">
        <v>919346</v>
      </c>
      <c r="L34" s="75">
        <v>3</v>
      </c>
      <c r="M34" s="57">
        <v>316000</v>
      </c>
      <c r="N34" s="11">
        <f t="shared" ref="N34" si="10">IFERROR((1-(L34/H34)),0)</f>
        <v>0</v>
      </c>
      <c r="O34" s="11">
        <f t="shared" ref="O34" si="11">IFERROR((1-(M34/I34)),0)</f>
        <v>0.58385296840574863</v>
      </c>
      <c r="P34" s="12">
        <f t="shared" ref="P34" si="12">IFERROR((N34/G34),0)</f>
        <v>0</v>
      </c>
      <c r="Q34" s="12">
        <f t="shared" ref="Q34" si="13">IFERROR((O34/F34),0)</f>
        <v>58.38529684057486</v>
      </c>
      <c r="R34" s="87" t="s">
        <v>212</v>
      </c>
      <c r="S34" s="62">
        <f t="shared" si="9"/>
        <v>3</v>
      </c>
      <c r="T34" s="63">
        <f t="shared" si="3"/>
        <v>316000</v>
      </c>
      <c r="U34" s="9">
        <f t="shared" si="4"/>
        <v>0.25</v>
      </c>
      <c r="V34" s="9">
        <f t="shared" si="5"/>
        <v>0.65627739719322209</v>
      </c>
      <c r="W34" s="10">
        <f t="shared" si="6"/>
        <v>25</v>
      </c>
      <c r="X34" s="10">
        <f t="shared" si="7"/>
        <v>65.627739719322207</v>
      </c>
      <c r="Y34" s="49" t="s">
        <v>138</v>
      </c>
      <c r="Z34" s="14">
        <v>1</v>
      </c>
      <c r="AE34" s="98">
        <v>5</v>
      </c>
      <c r="AF34" s="98">
        <v>841000</v>
      </c>
    </row>
    <row r="35" spans="1:32" x14ac:dyDescent="0.35">
      <c r="A35" s="14"/>
    </row>
    <row r="36" spans="1:32" x14ac:dyDescent="0.35">
      <c r="A36" s="14"/>
    </row>
    <row r="38" spans="1:32" ht="19.5" customHeight="1" x14ac:dyDescent="0.35">
      <c r="A38" s="197" t="s">
        <v>213</v>
      </c>
      <c r="B38" s="197"/>
      <c r="C38" s="197"/>
      <c r="D38" s="197"/>
      <c r="E38" s="197"/>
      <c r="F38" s="197"/>
      <c r="G38" s="197"/>
      <c r="H38" s="197"/>
    </row>
  </sheetData>
  <mergeCells count="47">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 ref="C1:Y1"/>
    <mergeCell ref="H2:I2"/>
    <mergeCell ref="H4:I4"/>
    <mergeCell ref="J2:Y2"/>
    <mergeCell ref="J4:Y4"/>
    <mergeCell ref="B2:G2"/>
    <mergeCell ref="B4:G4"/>
    <mergeCell ref="B17:B18"/>
    <mergeCell ref="B20:B23"/>
    <mergeCell ref="B26:B27"/>
    <mergeCell ref="B28:B29"/>
    <mergeCell ref="F8:F11"/>
    <mergeCell ref="A12:A13"/>
    <mergeCell ref="A8:B11"/>
    <mergeCell ref="C8:C11"/>
    <mergeCell ref="R15:R16"/>
    <mergeCell ref="A7:G7"/>
    <mergeCell ref="E8:E11"/>
    <mergeCell ref="G8:G11"/>
    <mergeCell ref="H10:H11"/>
    <mergeCell ref="D8:D11"/>
    <mergeCell ref="H8:I9"/>
    <mergeCell ref="S9:Y9"/>
    <mergeCell ref="S10:Y10"/>
    <mergeCell ref="L8:O8"/>
    <mergeCell ref="J8:K9"/>
    <mergeCell ref="J10:J11"/>
    <mergeCell ref="K10:K11"/>
    <mergeCell ref="L9:R9"/>
    <mergeCell ref="S8:Y8"/>
    <mergeCell ref="L10:R1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EDF2-ED7E-4F2E-AD40-81ACFED01164}">
  <dimension ref="A1:DI38"/>
  <sheetViews>
    <sheetView showGridLines="0" tabSelected="1" topLeftCell="A6" zoomScale="60" zoomScaleNormal="60" workbookViewId="0">
      <pane xSplit="4" ySplit="6" topLeftCell="AN33" activePane="bottomRight" state="frozen"/>
      <selection pane="topRight"/>
      <selection pane="bottomLeft"/>
      <selection pane="bottomRight" activeCell="Z34" sqref="Z34"/>
    </sheetView>
  </sheetViews>
  <sheetFormatPr baseColWidth="10" defaultColWidth="11.453125" defaultRowHeight="15" customHeight="1" x14ac:dyDescent="0.35"/>
  <cols>
    <col min="1" max="1" width="29" style="28" customWidth="1"/>
    <col min="2" max="2" width="29" style="14" hidden="1" customWidth="1"/>
    <col min="3" max="3" width="45.26953125" style="14" customWidth="1"/>
    <col min="4" max="4" width="19.26953125" style="14" customWidth="1"/>
    <col min="5" max="5" width="19.7265625" style="14" customWidth="1"/>
    <col min="6" max="6" width="16.453125" style="39" customWidth="1"/>
    <col min="7" max="8" width="25.26953125" style="39" customWidth="1"/>
    <col min="9" max="9" width="25.26953125" style="39" bestFit="1" customWidth="1"/>
    <col min="10" max="10" width="20.453125" style="39" bestFit="1" customWidth="1"/>
    <col min="11" max="22" width="15.54296875" style="39" customWidth="1"/>
    <col min="23" max="27" width="16.7265625" style="38" customWidth="1"/>
    <col min="28" max="42" width="17.81640625" style="38" customWidth="1"/>
    <col min="43" max="43" width="15.26953125" style="14" customWidth="1"/>
    <col min="44" max="44" width="22.1796875" style="14" customWidth="1"/>
    <col min="45" max="45" width="19.54296875" style="14" customWidth="1"/>
    <col min="46" max="48" width="18.453125" style="14" customWidth="1"/>
    <col min="49" max="49" width="19.7265625" style="14" customWidth="1"/>
    <col min="50" max="50" width="26" style="14" customWidth="1"/>
    <col min="51" max="51" width="24.26953125" style="14" customWidth="1"/>
    <col min="52" max="52" width="65.7265625" style="14" customWidth="1"/>
    <col min="53" max="53" width="19.7265625" style="42" customWidth="1"/>
    <col min="54" max="54" width="19.7265625" style="14" customWidth="1"/>
    <col min="55" max="55" width="27.7265625" style="14" customWidth="1"/>
    <col min="56" max="56" width="19.7265625" style="14" customWidth="1"/>
    <col min="57" max="57" width="28.54296875" style="14" customWidth="1"/>
    <col min="58" max="58" width="30.7265625" style="14" customWidth="1"/>
    <col min="59" max="59" width="59.453125" style="14" customWidth="1"/>
    <col min="60" max="60" width="19.26953125" style="14" customWidth="1"/>
    <col min="61" max="16384" width="11.453125" style="14"/>
  </cols>
  <sheetData>
    <row r="1" spans="1:113" ht="75" customHeight="1" x14ac:dyDescent="0.35">
      <c r="A1" s="13"/>
      <c r="B1" s="13"/>
      <c r="C1" s="231" t="s">
        <v>103</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row>
    <row r="2" spans="1:113" ht="26.25" customHeight="1" x14ac:dyDescent="0.35">
      <c r="A2" s="33" t="s">
        <v>104</v>
      </c>
      <c r="B2" s="192" t="s">
        <v>6</v>
      </c>
      <c r="C2" s="193"/>
      <c r="D2" s="193"/>
      <c r="E2" s="193"/>
      <c r="F2" s="193"/>
      <c r="G2" s="194"/>
      <c r="H2" s="88"/>
      <c r="I2" s="88"/>
      <c r="J2" s="88"/>
      <c r="K2" s="88"/>
      <c r="L2" s="88"/>
      <c r="M2" s="88"/>
      <c r="N2" s="88"/>
      <c r="O2" s="88"/>
      <c r="P2" s="88"/>
      <c r="Q2" s="88"/>
      <c r="R2" s="88"/>
      <c r="S2" s="88"/>
      <c r="T2" s="88"/>
      <c r="U2" s="88"/>
      <c r="V2" s="88"/>
      <c r="W2" s="190" t="s">
        <v>105</v>
      </c>
      <c r="X2" s="191"/>
      <c r="Y2" s="90"/>
      <c r="Z2" s="90"/>
      <c r="AA2" s="192" t="s">
        <v>40</v>
      </c>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row>
    <row r="3" spans="1:113" ht="26.25" customHeight="1" x14ac:dyDescent="0.35">
      <c r="A3" s="33" t="s">
        <v>106</v>
      </c>
      <c r="B3" s="192"/>
      <c r="C3" s="193"/>
      <c r="D3" s="193"/>
      <c r="E3" s="193"/>
      <c r="F3" s="193"/>
      <c r="G3" s="194"/>
      <c r="H3" s="88"/>
      <c r="I3" s="88"/>
      <c r="J3" s="88"/>
      <c r="K3" s="88"/>
      <c r="L3" s="88"/>
      <c r="M3" s="88"/>
      <c r="N3" s="88"/>
      <c r="O3" s="88"/>
      <c r="P3" s="88"/>
      <c r="Q3" s="88"/>
      <c r="R3" s="88"/>
      <c r="S3" s="88"/>
      <c r="T3" s="88"/>
      <c r="U3" s="88"/>
      <c r="V3" s="88"/>
      <c r="W3" s="40"/>
      <c r="X3" s="43" t="s">
        <v>107</v>
      </c>
      <c r="Y3" s="91"/>
      <c r="Z3" s="91"/>
      <c r="AA3" s="192"/>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row>
    <row r="4" spans="1:113" ht="27.75" customHeight="1" x14ac:dyDescent="0.35">
      <c r="A4" s="15" t="s">
        <v>108</v>
      </c>
      <c r="B4" s="192">
        <v>2022</v>
      </c>
      <c r="C4" s="193"/>
      <c r="D4" s="193"/>
      <c r="E4" s="193"/>
      <c r="F4" s="193"/>
      <c r="G4" s="194"/>
      <c r="H4" s="88"/>
      <c r="I4" s="88"/>
      <c r="J4" s="88"/>
      <c r="K4" s="88"/>
      <c r="L4" s="88"/>
      <c r="M4" s="88"/>
      <c r="N4" s="88"/>
      <c r="O4" s="88"/>
      <c r="P4" s="88"/>
      <c r="Q4" s="88"/>
      <c r="R4" s="88"/>
      <c r="S4" s="88"/>
      <c r="T4" s="88"/>
      <c r="U4" s="88"/>
      <c r="V4" s="88"/>
      <c r="W4" s="190" t="s">
        <v>109</v>
      </c>
      <c r="X4" s="191"/>
      <c r="Y4" s="90"/>
      <c r="Z4" s="90"/>
      <c r="AA4" s="192" t="s">
        <v>98</v>
      </c>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row>
    <row r="5" spans="1:113" ht="38.25" customHeight="1" x14ac:dyDescent="0.35">
      <c r="A5" s="15" t="s">
        <v>85</v>
      </c>
      <c r="B5" s="192" t="s">
        <v>87</v>
      </c>
      <c r="C5" s="193"/>
      <c r="D5" s="193"/>
      <c r="E5" s="193"/>
      <c r="F5" s="193"/>
      <c r="G5" s="194"/>
      <c r="H5" s="88"/>
      <c r="I5" s="88"/>
      <c r="J5" s="88"/>
      <c r="K5" s="88"/>
      <c r="L5" s="88"/>
      <c r="M5" s="88"/>
      <c r="N5" s="88"/>
      <c r="O5" s="88"/>
      <c r="P5" s="88"/>
      <c r="Q5" s="88"/>
      <c r="R5" s="88"/>
      <c r="S5" s="88"/>
      <c r="T5" s="88"/>
      <c r="U5" s="88"/>
      <c r="V5" s="88"/>
      <c r="W5" s="190" t="s">
        <v>90</v>
      </c>
      <c r="X5" s="191"/>
      <c r="Y5" s="90"/>
      <c r="Z5" s="90"/>
      <c r="AA5" s="192" t="s">
        <v>91</v>
      </c>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row>
    <row r="6" spans="1:113" ht="19.5" customHeight="1" x14ac:dyDescent="0.35">
      <c r="A6" s="202" t="s">
        <v>110</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row>
    <row r="7" spans="1:113" ht="14.5" x14ac:dyDescent="0.35">
      <c r="A7" s="173" t="s">
        <v>111</v>
      </c>
      <c r="B7" s="174"/>
      <c r="C7" s="174"/>
      <c r="D7" s="174"/>
      <c r="E7" s="174"/>
      <c r="F7" s="174"/>
      <c r="G7" s="174"/>
      <c r="H7" s="89"/>
      <c r="I7" s="89"/>
      <c r="J7" s="89"/>
      <c r="K7" s="89"/>
      <c r="L7" s="89"/>
      <c r="M7" s="89"/>
      <c r="N7" s="89"/>
      <c r="O7" s="89"/>
      <c r="P7" s="89"/>
      <c r="Q7" s="89"/>
      <c r="R7" s="89"/>
      <c r="S7" s="89"/>
      <c r="T7" s="89"/>
      <c r="U7" s="89"/>
      <c r="V7" s="89"/>
      <c r="W7" s="34"/>
      <c r="X7" s="34"/>
      <c r="Y7" s="34"/>
      <c r="Z7" s="34"/>
      <c r="AA7" s="34"/>
      <c r="AB7" s="34"/>
      <c r="AC7" s="34"/>
      <c r="AD7" s="34"/>
      <c r="AE7" s="34"/>
      <c r="AF7" s="34"/>
      <c r="AG7" s="34"/>
      <c r="AH7" s="34"/>
      <c r="AI7" s="34"/>
      <c r="AJ7" s="34"/>
      <c r="AK7" s="34"/>
      <c r="AL7" s="34"/>
      <c r="AM7" s="34"/>
      <c r="AN7" s="34"/>
      <c r="AO7" s="34"/>
      <c r="AP7" s="34"/>
      <c r="AQ7" s="200" t="s">
        <v>112</v>
      </c>
      <c r="AR7" s="201"/>
      <c r="AS7" s="201"/>
      <c r="AT7" s="201"/>
      <c r="AU7" s="201"/>
      <c r="AV7" s="201"/>
      <c r="AW7" s="201"/>
      <c r="AX7" s="201"/>
      <c r="AY7" s="201"/>
      <c r="AZ7" s="201"/>
      <c r="BA7" s="201"/>
      <c r="BB7" s="201"/>
      <c r="BC7" s="201"/>
      <c r="BD7" s="201"/>
      <c r="BE7" s="201"/>
      <c r="BF7" s="201"/>
      <c r="BG7" s="201"/>
    </row>
    <row r="8" spans="1:113" ht="18" customHeight="1" x14ac:dyDescent="0.35">
      <c r="A8" s="163" t="s">
        <v>113</v>
      </c>
      <c r="B8" s="164"/>
      <c r="C8" s="164" t="s">
        <v>114</v>
      </c>
      <c r="D8" s="179" t="s">
        <v>115</v>
      </c>
      <c r="E8" s="164" t="s">
        <v>116</v>
      </c>
      <c r="F8" s="175" t="s">
        <v>117</v>
      </c>
      <c r="G8" s="223" t="s">
        <v>118</v>
      </c>
      <c r="H8" s="227" t="s">
        <v>214</v>
      </c>
      <c r="I8" s="220" t="s">
        <v>215</v>
      </c>
      <c r="J8" s="220"/>
      <c r="K8" s="211" t="s">
        <v>216</v>
      </c>
      <c r="L8" s="212"/>
      <c r="M8" s="212"/>
      <c r="N8" s="212"/>
      <c r="O8" s="212"/>
      <c r="P8" s="212"/>
      <c r="Q8" s="212"/>
      <c r="R8" s="212"/>
      <c r="S8" s="212"/>
      <c r="T8" s="212"/>
      <c r="U8" s="212"/>
      <c r="V8" s="213"/>
      <c r="W8" s="182" t="s">
        <v>119</v>
      </c>
      <c r="X8" s="183"/>
      <c r="Y8" s="182" t="s">
        <v>217</v>
      </c>
      <c r="Z8" s="183"/>
      <c r="AA8" s="147" t="s">
        <v>120</v>
      </c>
      <c r="AB8" s="148"/>
      <c r="AC8" s="220" t="s">
        <v>218</v>
      </c>
      <c r="AD8" s="220"/>
      <c r="AE8" s="211" t="s">
        <v>219</v>
      </c>
      <c r="AF8" s="212"/>
      <c r="AG8" s="212"/>
      <c r="AH8" s="212"/>
      <c r="AI8" s="212"/>
      <c r="AJ8" s="212"/>
      <c r="AK8" s="212"/>
      <c r="AL8" s="212"/>
      <c r="AM8" s="212"/>
      <c r="AN8" s="212"/>
      <c r="AO8" s="212"/>
      <c r="AP8" s="213"/>
      <c r="AQ8" s="218" t="s">
        <v>121</v>
      </c>
      <c r="AR8" s="156"/>
      <c r="AS8" s="156"/>
      <c r="AT8" s="156"/>
      <c r="AU8" s="156"/>
      <c r="AV8" s="156"/>
      <c r="AW8" s="156"/>
      <c r="AX8" s="156"/>
      <c r="AY8" s="156"/>
      <c r="AZ8" s="157"/>
      <c r="BA8" s="141" t="s">
        <v>122</v>
      </c>
      <c r="BB8" s="142"/>
      <c r="BC8" s="142"/>
      <c r="BD8" s="142"/>
      <c r="BE8" s="142"/>
      <c r="BF8" s="142"/>
      <c r="BG8" s="142"/>
    </row>
    <row r="9" spans="1:113" ht="18" customHeight="1" x14ac:dyDescent="0.35">
      <c r="A9" s="165"/>
      <c r="B9" s="166"/>
      <c r="C9" s="166"/>
      <c r="D9" s="180"/>
      <c r="E9" s="166"/>
      <c r="F9" s="176"/>
      <c r="G9" s="224"/>
      <c r="H9" s="228"/>
      <c r="I9" s="220"/>
      <c r="J9" s="220"/>
      <c r="K9" s="214"/>
      <c r="L9" s="215"/>
      <c r="M9" s="215"/>
      <c r="N9" s="215"/>
      <c r="O9" s="215"/>
      <c r="P9" s="215"/>
      <c r="Q9" s="215"/>
      <c r="R9" s="215"/>
      <c r="S9" s="215"/>
      <c r="T9" s="215"/>
      <c r="U9" s="215"/>
      <c r="V9" s="216"/>
      <c r="W9" s="184"/>
      <c r="X9" s="185"/>
      <c r="Y9" s="184"/>
      <c r="Z9" s="185"/>
      <c r="AA9" s="149"/>
      <c r="AB9" s="150"/>
      <c r="AC9" s="220"/>
      <c r="AD9" s="220"/>
      <c r="AE9" s="214"/>
      <c r="AF9" s="215"/>
      <c r="AG9" s="215"/>
      <c r="AH9" s="215"/>
      <c r="AI9" s="215"/>
      <c r="AJ9" s="215"/>
      <c r="AK9" s="215"/>
      <c r="AL9" s="215"/>
      <c r="AM9" s="215"/>
      <c r="AN9" s="215"/>
      <c r="AO9" s="215"/>
      <c r="AP9" s="216"/>
      <c r="AQ9" s="217" t="s">
        <v>125</v>
      </c>
      <c r="AR9" s="146"/>
      <c r="AS9" s="146"/>
      <c r="AT9" s="146"/>
      <c r="AU9" s="146"/>
      <c r="AV9" s="146"/>
      <c r="AW9" s="146"/>
      <c r="AX9" s="146"/>
      <c r="AY9" s="146"/>
      <c r="AZ9" s="160"/>
      <c r="BA9" s="143" t="s">
        <v>220</v>
      </c>
      <c r="BB9" s="144"/>
      <c r="BC9" s="144"/>
      <c r="BD9" s="144"/>
      <c r="BE9" s="144"/>
      <c r="BF9" s="144"/>
      <c r="BG9" s="144"/>
      <c r="BH9" s="95"/>
    </row>
    <row r="10" spans="1:113" ht="22.5" customHeight="1" x14ac:dyDescent="0.35">
      <c r="A10" s="167"/>
      <c r="B10" s="168"/>
      <c r="C10" s="168"/>
      <c r="D10" s="180"/>
      <c r="E10" s="168"/>
      <c r="F10" s="177"/>
      <c r="G10" s="225"/>
      <c r="H10" s="229"/>
      <c r="I10" s="221" t="s">
        <v>221</v>
      </c>
      <c r="J10" s="222"/>
      <c r="K10" s="220" t="s">
        <v>222</v>
      </c>
      <c r="L10" s="220"/>
      <c r="M10" s="220" t="s">
        <v>223</v>
      </c>
      <c r="N10" s="220"/>
      <c r="O10" s="220" t="s">
        <v>224</v>
      </c>
      <c r="P10" s="220"/>
      <c r="Q10" s="220" t="s">
        <v>225</v>
      </c>
      <c r="R10" s="220"/>
      <c r="S10" s="220" t="s">
        <v>226</v>
      </c>
      <c r="T10" s="220"/>
      <c r="U10" s="220" t="s">
        <v>227</v>
      </c>
      <c r="V10" s="220"/>
      <c r="W10" s="151" t="s">
        <v>123</v>
      </c>
      <c r="X10" s="153" t="s">
        <v>124</v>
      </c>
      <c r="Y10" s="151" t="s">
        <v>123</v>
      </c>
      <c r="Z10" s="153" t="s">
        <v>124</v>
      </c>
      <c r="AA10" s="151" t="s">
        <v>123</v>
      </c>
      <c r="AB10" s="153" t="s">
        <v>124</v>
      </c>
      <c r="AC10" s="221" t="s">
        <v>221</v>
      </c>
      <c r="AD10" s="222"/>
      <c r="AE10" s="220" t="s">
        <v>222</v>
      </c>
      <c r="AF10" s="220"/>
      <c r="AG10" s="220" t="s">
        <v>223</v>
      </c>
      <c r="AH10" s="220"/>
      <c r="AI10" s="220" t="s">
        <v>224</v>
      </c>
      <c r="AJ10" s="220"/>
      <c r="AK10" s="220" t="s">
        <v>225</v>
      </c>
      <c r="AL10" s="220"/>
      <c r="AM10" s="220" t="s">
        <v>226</v>
      </c>
      <c r="AN10" s="220"/>
      <c r="AO10" s="220" t="s">
        <v>227</v>
      </c>
      <c r="AP10" s="220"/>
      <c r="AQ10" s="219" t="s">
        <v>228</v>
      </c>
      <c r="AR10" s="210"/>
      <c r="AS10" s="209" t="s">
        <v>229</v>
      </c>
      <c r="AT10" s="210"/>
      <c r="AU10" s="209" t="s">
        <v>230</v>
      </c>
      <c r="AV10" s="210"/>
      <c r="AW10" s="92"/>
      <c r="AX10" s="92"/>
      <c r="AY10" s="92"/>
      <c r="AZ10" s="93"/>
      <c r="BA10" s="143"/>
      <c r="BB10" s="144"/>
      <c r="BC10" s="144"/>
      <c r="BD10" s="144"/>
      <c r="BE10" s="144"/>
      <c r="BF10" s="144"/>
      <c r="BG10" s="144"/>
    </row>
    <row r="11" spans="1:113" ht="63.75" customHeight="1" x14ac:dyDescent="0.35">
      <c r="A11" s="169"/>
      <c r="B11" s="170"/>
      <c r="C11" s="170"/>
      <c r="D11" s="181"/>
      <c r="E11" s="170"/>
      <c r="F11" s="178"/>
      <c r="G11" s="226"/>
      <c r="H11" s="230" t="s">
        <v>214</v>
      </c>
      <c r="I11" s="94" t="s">
        <v>231</v>
      </c>
      <c r="J11" s="94" t="s">
        <v>232</v>
      </c>
      <c r="K11" s="94" t="s">
        <v>115</v>
      </c>
      <c r="L11" s="94" t="s">
        <v>124</v>
      </c>
      <c r="M11" s="94" t="s">
        <v>115</v>
      </c>
      <c r="N11" s="94" t="s">
        <v>124</v>
      </c>
      <c r="O11" s="94" t="s">
        <v>115</v>
      </c>
      <c r="P11" s="94" t="s">
        <v>124</v>
      </c>
      <c r="Q11" s="94" t="s">
        <v>115</v>
      </c>
      <c r="R11" s="94" t="s">
        <v>124</v>
      </c>
      <c r="S11" s="94" t="s">
        <v>115</v>
      </c>
      <c r="T11" s="94" t="s">
        <v>124</v>
      </c>
      <c r="U11" s="94" t="s">
        <v>115</v>
      </c>
      <c r="V11" s="94" t="s">
        <v>124</v>
      </c>
      <c r="W11" s="152"/>
      <c r="X11" s="154"/>
      <c r="Y11" s="152"/>
      <c r="Z11" s="154"/>
      <c r="AA11" s="152"/>
      <c r="AB11" s="154"/>
      <c r="AC11" s="94" t="s">
        <v>233</v>
      </c>
      <c r="AD11" s="94" t="s">
        <v>234</v>
      </c>
      <c r="AE11" s="94" t="s">
        <v>115</v>
      </c>
      <c r="AF11" s="94" t="s">
        <v>124</v>
      </c>
      <c r="AG11" s="94" t="s">
        <v>115</v>
      </c>
      <c r="AH11" s="94" t="s">
        <v>124</v>
      </c>
      <c r="AI11" s="94" t="s">
        <v>115</v>
      </c>
      <c r="AJ11" s="94" t="s">
        <v>124</v>
      </c>
      <c r="AK11" s="94" t="s">
        <v>115</v>
      </c>
      <c r="AL11" s="94" t="s">
        <v>124</v>
      </c>
      <c r="AM11" s="94" t="s">
        <v>115</v>
      </c>
      <c r="AN11" s="94" t="s">
        <v>124</v>
      </c>
      <c r="AO11" s="94" t="s">
        <v>115</v>
      </c>
      <c r="AP11" s="94" t="s">
        <v>124</v>
      </c>
      <c r="AQ11" s="17" t="s">
        <v>235</v>
      </c>
      <c r="AR11" s="17" t="s">
        <v>236</v>
      </c>
      <c r="AS11" s="17" t="s">
        <v>237</v>
      </c>
      <c r="AT11" s="17" t="s">
        <v>238</v>
      </c>
      <c r="AU11" s="17" t="s">
        <v>237</v>
      </c>
      <c r="AV11" s="17" t="s">
        <v>238</v>
      </c>
      <c r="AW11" s="18" t="s">
        <v>129</v>
      </c>
      <c r="AX11" s="19" t="s">
        <v>130</v>
      </c>
      <c r="AY11" s="19" t="s">
        <v>131</v>
      </c>
      <c r="AZ11" s="31" t="s">
        <v>239</v>
      </c>
      <c r="BA11" s="41" t="s">
        <v>126</v>
      </c>
      <c r="BB11" s="20" t="s">
        <v>127</v>
      </c>
      <c r="BC11" s="29" t="s">
        <v>128</v>
      </c>
      <c r="BD11" s="29" t="s">
        <v>129</v>
      </c>
      <c r="BE11" s="30" t="s">
        <v>130</v>
      </c>
      <c r="BF11" s="30" t="s">
        <v>131</v>
      </c>
      <c r="BG11" s="20" t="s">
        <v>132</v>
      </c>
    </row>
    <row r="12" spans="1:113" ht="101.5" x14ac:dyDescent="0.35">
      <c r="A12" s="161" t="s">
        <v>133</v>
      </c>
      <c r="B12" s="32" t="s">
        <v>134</v>
      </c>
      <c r="C12" s="32" t="s">
        <v>134</v>
      </c>
      <c r="D12" s="32" t="s">
        <v>135</v>
      </c>
      <c r="E12" s="45" t="s">
        <v>101</v>
      </c>
      <c r="F12" s="23" t="s">
        <v>136</v>
      </c>
      <c r="G12" s="23" t="s">
        <v>136</v>
      </c>
      <c r="H12" s="23" t="s">
        <v>240</v>
      </c>
      <c r="I12" s="58">
        <v>109</v>
      </c>
      <c r="J12" s="55">
        <v>2335691983</v>
      </c>
      <c r="K12" s="58">
        <v>0</v>
      </c>
      <c r="L12" s="21">
        <v>643573483</v>
      </c>
      <c r="M12" s="58">
        <v>4</v>
      </c>
      <c r="N12" s="21">
        <v>685704546</v>
      </c>
      <c r="O12" s="58">
        <v>6</v>
      </c>
      <c r="P12" s="21">
        <v>623275026</v>
      </c>
      <c r="Q12" s="58">
        <v>4</v>
      </c>
      <c r="R12" s="21">
        <v>611018920</v>
      </c>
      <c r="S12" s="58">
        <v>4</v>
      </c>
      <c r="T12" s="21">
        <v>723166027</v>
      </c>
      <c r="U12" s="58">
        <v>2</v>
      </c>
      <c r="V12" s="21">
        <v>1291121502</v>
      </c>
      <c r="W12" s="58">
        <f>I12</f>
        <v>109</v>
      </c>
      <c r="X12" s="21">
        <f>J12</f>
        <v>2335691983</v>
      </c>
      <c r="Y12" s="58">
        <f>K12+M12+O12+Q12+S12+U12</f>
        <v>20</v>
      </c>
      <c r="Z12" s="21">
        <f>L12+N12+P12+R12+T12+V12</f>
        <v>4577859504</v>
      </c>
      <c r="AA12" s="117">
        <f>W12+Y12</f>
        <v>129</v>
      </c>
      <c r="AB12" s="138">
        <f>Z12+X12</f>
        <v>6913551487</v>
      </c>
      <c r="AC12" s="58">
        <v>111</v>
      </c>
      <c r="AD12" s="21">
        <v>3590191071</v>
      </c>
      <c r="AE12" s="58">
        <v>0</v>
      </c>
      <c r="AF12" s="21">
        <v>657730001</v>
      </c>
      <c r="AG12" s="58">
        <v>1</v>
      </c>
      <c r="AH12" s="21">
        <v>661997161</v>
      </c>
      <c r="AI12" s="58">
        <v>0</v>
      </c>
      <c r="AJ12" s="21">
        <v>664019416</v>
      </c>
      <c r="AK12" s="58">
        <v>2</v>
      </c>
      <c r="AL12" s="21">
        <v>662217978</v>
      </c>
      <c r="AM12" s="58">
        <v>0</v>
      </c>
      <c r="AN12" s="21">
        <v>646710656</v>
      </c>
      <c r="AO12" s="58">
        <v>0</v>
      </c>
      <c r="AP12" s="21">
        <v>1120346224</v>
      </c>
      <c r="AQ12" s="58">
        <f>AC12</f>
        <v>111</v>
      </c>
      <c r="AR12" s="55">
        <f>AD12</f>
        <v>3590191071</v>
      </c>
      <c r="AS12" s="58">
        <f t="shared" ref="AS12:AT14" si="0">AE12+AG12+AI12+AK12+AM12+AO12</f>
        <v>3</v>
      </c>
      <c r="AT12" s="21">
        <f t="shared" si="0"/>
        <v>4413021436</v>
      </c>
      <c r="AU12" s="136">
        <f>+AQ12+AS12</f>
        <v>114</v>
      </c>
      <c r="AV12" s="136">
        <f>+AR12+AT12</f>
        <v>8003212507</v>
      </c>
      <c r="AW12" s="11">
        <f t="shared" ref="AW12:AW34" si="1">IFERROR((1-(AR12/X12)),0)</f>
        <v>-0.53709953929314835</v>
      </c>
      <c r="AX12" s="12">
        <f>IFERROR((#REF!/G12),0)</f>
        <v>0</v>
      </c>
      <c r="AY12" s="12">
        <f t="shared" ref="AY12:AY34" si="2">IFERROR((AW12/F12),0)</f>
        <v>0</v>
      </c>
      <c r="AZ12" s="61" t="s">
        <v>137</v>
      </c>
      <c r="BA12" s="124">
        <f>AQ12+AS12</f>
        <v>114</v>
      </c>
      <c r="BB12" s="140">
        <f>+AR12+AT12</f>
        <v>8003212507</v>
      </c>
      <c r="BC12" s="125">
        <f t="shared" ref="BC12:BC34" si="3">IFERROR((1-(BA12/AA12)),0)</f>
        <v>0.11627906976744184</v>
      </c>
      <c r="BD12" s="125">
        <f t="shared" ref="BD12:BD34" si="4">IFERROR((1-(BB12/AB12)),0)</f>
        <v>-0.15761233890410176</v>
      </c>
      <c r="BE12" s="126">
        <f t="shared" ref="BE12:BE34" si="5">IFERROR((BC12/G12),0)</f>
        <v>0</v>
      </c>
      <c r="BF12" s="126">
        <f t="shared" ref="BF12:BF34" si="6">IFERROR((BD12/F12),0)</f>
        <v>0</v>
      </c>
      <c r="BG12" s="139" t="s">
        <v>241</v>
      </c>
    </row>
    <row r="13" spans="1:113" s="114" customFormat="1" ht="99" customHeight="1" x14ac:dyDescent="0.35">
      <c r="A13" s="162"/>
      <c r="B13" s="100" t="s">
        <v>139</v>
      </c>
      <c r="C13" s="22" t="s">
        <v>140</v>
      </c>
      <c r="D13" s="22" t="s">
        <v>141</v>
      </c>
      <c r="E13" s="47" t="s">
        <v>99</v>
      </c>
      <c r="F13" s="133">
        <v>0.02</v>
      </c>
      <c r="G13" s="118">
        <v>0</v>
      </c>
      <c r="H13" s="118" t="s">
        <v>242</v>
      </c>
      <c r="I13" s="58">
        <v>525.5</v>
      </c>
      <c r="J13" s="69">
        <v>7976893</v>
      </c>
      <c r="K13" s="58">
        <v>77</v>
      </c>
      <c r="L13" s="65">
        <v>1156684</v>
      </c>
      <c r="M13" s="58">
        <v>65</v>
      </c>
      <c r="N13" s="65">
        <v>926913</v>
      </c>
      <c r="O13" s="58">
        <v>87</v>
      </c>
      <c r="P13" s="65">
        <v>1306813</v>
      </c>
      <c r="Q13" s="58">
        <v>101</v>
      </c>
      <c r="R13" s="65">
        <v>2154280</v>
      </c>
      <c r="S13" s="58">
        <v>69</v>
      </c>
      <c r="T13" s="65">
        <v>1151074</v>
      </c>
      <c r="U13" s="58">
        <v>34</v>
      </c>
      <c r="V13" s="65">
        <v>493782</v>
      </c>
      <c r="W13" s="58">
        <f t="shared" ref="W13:Y34" si="7">I13</f>
        <v>525.5</v>
      </c>
      <c r="X13" s="65">
        <f t="shared" si="7"/>
        <v>7976893</v>
      </c>
      <c r="Y13" s="119">
        <f t="shared" ref="Y13:AK33" si="8">K13+M13+O13+Q13+S13+U13</f>
        <v>433</v>
      </c>
      <c r="Z13" s="65">
        <f t="shared" ref="Z13:Z34" si="9">L13+N13+P13+R13+T13+V13</f>
        <v>7189546</v>
      </c>
      <c r="AA13" s="58">
        <f>W13+Y13</f>
        <v>958.5</v>
      </c>
      <c r="AB13" s="120">
        <f>Z13+X13</f>
        <v>15166439</v>
      </c>
      <c r="AC13" s="58">
        <v>257</v>
      </c>
      <c r="AD13" s="65">
        <v>3823100</v>
      </c>
      <c r="AE13" s="58">
        <v>52.5</v>
      </c>
      <c r="AF13" s="65">
        <v>886359</v>
      </c>
      <c r="AG13" s="58">
        <v>42.5</v>
      </c>
      <c r="AH13" s="65">
        <v>964380</v>
      </c>
      <c r="AI13" s="58">
        <v>56.5</v>
      </c>
      <c r="AJ13" s="65">
        <v>904940</v>
      </c>
      <c r="AK13" s="58">
        <v>64.5</v>
      </c>
      <c r="AL13" s="65">
        <v>1016079</v>
      </c>
      <c r="AM13" s="58">
        <v>66.5</v>
      </c>
      <c r="AN13" s="65">
        <v>1000542</v>
      </c>
      <c r="AO13" s="58">
        <v>67</v>
      </c>
      <c r="AP13" s="65">
        <v>1058087</v>
      </c>
      <c r="AQ13" s="58">
        <f t="shared" ref="AQ13:AQ34" si="10">AC13</f>
        <v>257</v>
      </c>
      <c r="AR13" s="69">
        <f t="shared" ref="AR13:AR33" si="11">AD13</f>
        <v>3823100</v>
      </c>
      <c r="AS13" s="58">
        <f t="shared" si="0"/>
        <v>349.5</v>
      </c>
      <c r="AT13" s="65">
        <f t="shared" si="0"/>
        <v>5830387</v>
      </c>
      <c r="AU13" s="136">
        <f t="shared" ref="AU13:AU34" si="12">+AQ13+AS13</f>
        <v>606.5</v>
      </c>
      <c r="AV13" s="136">
        <f t="shared" ref="AV13:AV34" si="13">+AR13+AT13</f>
        <v>9653487</v>
      </c>
      <c r="AW13" s="106">
        <f t="shared" si="1"/>
        <v>0.52072818326634196</v>
      </c>
      <c r="AX13" s="107">
        <f>IFERROR((#REF!/G13),0)</f>
        <v>0</v>
      </c>
      <c r="AY13" s="107">
        <f t="shared" si="2"/>
        <v>26.036409163317096</v>
      </c>
      <c r="AZ13" s="61" t="s">
        <v>142</v>
      </c>
      <c r="BA13" s="121">
        <f t="shared" ref="BA13:BA34" si="14">AQ13+AS13</f>
        <v>606.5</v>
      </c>
      <c r="BB13" s="122">
        <f>+AR13+AT13</f>
        <v>9653487</v>
      </c>
      <c r="BC13" s="127">
        <f t="shared" si="3"/>
        <v>0.3672404799165363</v>
      </c>
      <c r="BD13" s="127">
        <f t="shared" si="4"/>
        <v>0.36349679710576754</v>
      </c>
      <c r="BE13" s="128">
        <f t="shared" si="5"/>
        <v>0</v>
      </c>
      <c r="BF13" s="128">
        <f t="shared" si="6"/>
        <v>18.174839855288376</v>
      </c>
      <c r="BG13" s="135" t="s">
        <v>243</v>
      </c>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row>
    <row r="14" spans="1:113" ht="98.5" customHeight="1" x14ac:dyDescent="0.35">
      <c r="A14" s="44" t="s">
        <v>143</v>
      </c>
      <c r="B14" s="32" t="s">
        <v>134</v>
      </c>
      <c r="C14" s="32" t="s">
        <v>134</v>
      </c>
      <c r="D14" s="32" t="s">
        <v>135</v>
      </c>
      <c r="E14" s="45" t="s">
        <v>101</v>
      </c>
      <c r="F14" s="23" t="s">
        <v>136</v>
      </c>
      <c r="G14" s="23" t="s">
        <v>136</v>
      </c>
      <c r="H14" s="23" t="s">
        <v>240</v>
      </c>
      <c r="I14" s="58">
        <v>24</v>
      </c>
      <c r="J14" s="55">
        <v>279457377</v>
      </c>
      <c r="K14" s="58">
        <v>1</v>
      </c>
      <c r="L14" s="55">
        <v>125977288</v>
      </c>
      <c r="M14" s="58">
        <v>9</v>
      </c>
      <c r="N14" s="55">
        <v>167809433</v>
      </c>
      <c r="O14" s="58">
        <v>8</v>
      </c>
      <c r="P14" s="55">
        <v>165874226</v>
      </c>
      <c r="Q14" s="58">
        <v>19</v>
      </c>
      <c r="R14" s="55">
        <v>213712003</v>
      </c>
      <c r="S14" s="58">
        <v>1</v>
      </c>
      <c r="T14" s="55">
        <v>345067302</v>
      </c>
      <c r="U14" s="58">
        <v>0</v>
      </c>
      <c r="V14" s="55">
        <v>593590464</v>
      </c>
      <c r="W14" s="58">
        <f t="shared" si="7"/>
        <v>24</v>
      </c>
      <c r="X14" s="21">
        <f t="shared" si="7"/>
        <v>279457377</v>
      </c>
      <c r="Y14" s="58">
        <f>K14+M14+O14+Q14+S14+U14</f>
        <v>38</v>
      </c>
      <c r="Z14" s="21">
        <f t="shared" si="9"/>
        <v>1612030716</v>
      </c>
      <c r="AA14" s="58">
        <f>W14+Y14</f>
        <v>62</v>
      </c>
      <c r="AB14" s="120">
        <f>Z14+X14</f>
        <v>1891488093</v>
      </c>
      <c r="AC14" s="58">
        <v>59</v>
      </c>
      <c r="AD14" s="21">
        <v>1479346137</v>
      </c>
      <c r="AE14" s="58">
        <v>1</v>
      </c>
      <c r="AF14" s="21">
        <v>363444265</v>
      </c>
      <c r="AG14" s="58">
        <v>2</v>
      </c>
      <c r="AH14" s="21">
        <v>328950255</v>
      </c>
      <c r="AI14" s="58">
        <v>0</v>
      </c>
      <c r="AJ14" s="21">
        <v>370977741</v>
      </c>
      <c r="AK14" s="58">
        <v>0</v>
      </c>
      <c r="AL14" s="21">
        <v>344019103</v>
      </c>
      <c r="AM14" s="58">
        <v>2</v>
      </c>
      <c r="AN14" s="21">
        <v>338502162</v>
      </c>
      <c r="AO14" s="58">
        <v>0</v>
      </c>
      <c r="AP14" s="21">
        <v>588600968</v>
      </c>
      <c r="AQ14" s="58">
        <f t="shared" si="10"/>
        <v>59</v>
      </c>
      <c r="AR14" s="55">
        <f t="shared" si="11"/>
        <v>1479346137</v>
      </c>
      <c r="AS14" s="58">
        <f t="shared" si="0"/>
        <v>5</v>
      </c>
      <c r="AT14" s="21">
        <f>AF14+AH14+AJ14+AL14+AN14+AP14</f>
        <v>2334494494</v>
      </c>
      <c r="AU14" s="136">
        <f t="shared" si="12"/>
        <v>64</v>
      </c>
      <c r="AV14" s="136">
        <f t="shared" si="13"/>
        <v>3813840631</v>
      </c>
      <c r="AW14" s="11">
        <f t="shared" si="1"/>
        <v>-4.2936378093894438</v>
      </c>
      <c r="AX14" s="12">
        <f>IFERROR((#REF!/G14),0)</f>
        <v>0</v>
      </c>
      <c r="AY14" s="12">
        <f t="shared" si="2"/>
        <v>0</v>
      </c>
      <c r="AZ14" s="61" t="s">
        <v>244</v>
      </c>
      <c r="BA14" s="62">
        <f t="shared" si="14"/>
        <v>64</v>
      </c>
      <c r="BB14" s="63">
        <f>+AR14+AT14</f>
        <v>3813840631</v>
      </c>
      <c r="BC14" s="125">
        <f t="shared" si="3"/>
        <v>-3.2258064516129004E-2</v>
      </c>
      <c r="BD14" s="125">
        <f t="shared" si="4"/>
        <v>-1.0163175465466701</v>
      </c>
      <c r="BE14" s="126">
        <f t="shared" si="5"/>
        <v>0</v>
      </c>
      <c r="BF14" s="126">
        <f t="shared" si="6"/>
        <v>0</v>
      </c>
      <c r="BG14" s="99" t="s">
        <v>245</v>
      </c>
    </row>
    <row r="15" spans="1:113" ht="79.5" customHeight="1" x14ac:dyDescent="0.35">
      <c r="A15" s="208" t="s">
        <v>146</v>
      </c>
      <c r="B15" s="186" t="s">
        <v>147</v>
      </c>
      <c r="C15" s="22" t="s">
        <v>148</v>
      </c>
      <c r="D15" s="22" t="s">
        <v>149</v>
      </c>
      <c r="E15" s="45" t="s">
        <v>101</v>
      </c>
      <c r="F15" s="23" t="s">
        <v>136</v>
      </c>
      <c r="G15" s="23" t="s">
        <v>136</v>
      </c>
      <c r="H15" s="23" t="s">
        <v>242</v>
      </c>
      <c r="I15" s="23" t="s">
        <v>136</v>
      </c>
      <c r="J15" s="23" t="s">
        <v>136</v>
      </c>
      <c r="K15" s="23" t="s">
        <v>136</v>
      </c>
      <c r="L15" s="23" t="s">
        <v>136</v>
      </c>
      <c r="M15" s="23" t="s">
        <v>136</v>
      </c>
      <c r="N15" s="23" t="s">
        <v>136</v>
      </c>
      <c r="O15" s="23" t="s">
        <v>136</v>
      </c>
      <c r="P15" s="23" t="s">
        <v>136</v>
      </c>
      <c r="Q15" s="23" t="s">
        <v>136</v>
      </c>
      <c r="R15" s="23" t="s">
        <v>136</v>
      </c>
      <c r="S15" s="23" t="s">
        <v>136</v>
      </c>
      <c r="T15" s="23" t="s">
        <v>136</v>
      </c>
      <c r="U15" s="23" t="s">
        <v>136</v>
      </c>
      <c r="V15" s="23" t="s">
        <v>136</v>
      </c>
      <c r="W15" s="58" t="str">
        <f t="shared" si="7"/>
        <v>N/A</v>
      </c>
      <c r="X15" s="21" t="str">
        <f t="shared" si="7"/>
        <v>N/A</v>
      </c>
      <c r="Y15" s="21" t="str">
        <f t="shared" si="7"/>
        <v>N/A</v>
      </c>
      <c r="Z15" s="21" t="str">
        <f t="shared" ref="Z15" si="15">L15</f>
        <v>N/A</v>
      </c>
      <c r="AA15" s="21" t="str">
        <f t="shared" ref="AA15" si="16">M15</f>
        <v>N/A</v>
      </c>
      <c r="AB15" s="21" t="str">
        <f t="shared" ref="AB15" si="17">N15</f>
        <v>N/A</v>
      </c>
      <c r="AC15" s="21" t="str">
        <f t="shared" ref="AC15" si="18">O15</f>
        <v>N/A</v>
      </c>
      <c r="AD15" s="21" t="str">
        <f t="shared" ref="AD15" si="19">P15</f>
        <v>N/A</v>
      </c>
      <c r="AE15" s="21" t="str">
        <f t="shared" ref="AE15" si="20">Q15</f>
        <v>N/A</v>
      </c>
      <c r="AF15" s="21" t="str">
        <f t="shared" ref="AF15" si="21">R15</f>
        <v>N/A</v>
      </c>
      <c r="AG15" s="21" t="str">
        <f t="shared" ref="AG15" si="22">S15</f>
        <v>N/A</v>
      </c>
      <c r="AH15" s="21" t="str">
        <f t="shared" ref="AH15" si="23">T15</f>
        <v>N/A</v>
      </c>
      <c r="AI15" s="21" t="str">
        <f t="shared" ref="AI15" si="24">U15</f>
        <v>N/A</v>
      </c>
      <c r="AJ15" s="21" t="str">
        <f t="shared" ref="AJ15" si="25">V15</f>
        <v>N/A</v>
      </c>
      <c r="AK15" s="21" t="str">
        <f t="shared" ref="AK15" si="26">W15</f>
        <v>N/A</v>
      </c>
      <c r="AL15" s="21" t="str">
        <f t="shared" ref="AL15" si="27">X15</f>
        <v>N/A</v>
      </c>
      <c r="AM15" s="21" t="str">
        <f t="shared" ref="AM15" si="28">Y15</f>
        <v>N/A</v>
      </c>
      <c r="AN15" s="21" t="str">
        <f t="shared" ref="AN15" si="29">Z15</f>
        <v>N/A</v>
      </c>
      <c r="AO15" s="21" t="str">
        <f t="shared" ref="AO15" si="30">AA15</f>
        <v>N/A</v>
      </c>
      <c r="AP15" s="21" t="str">
        <f t="shared" ref="AP15" si="31">AB15</f>
        <v>N/A</v>
      </c>
      <c r="AQ15" s="21" t="str">
        <f t="shared" si="10"/>
        <v>N/A</v>
      </c>
      <c r="AR15" s="21" t="str">
        <f t="shared" si="11"/>
        <v>N/A</v>
      </c>
      <c r="AS15" s="21" t="str">
        <f t="shared" ref="AS15" si="32">AE15</f>
        <v>N/A</v>
      </c>
      <c r="AT15" s="21" t="str">
        <f t="shared" ref="AT15" si="33">AF15</f>
        <v>N/A</v>
      </c>
      <c r="AU15" s="21" t="str">
        <f t="shared" ref="AU15" si="34">AG15</f>
        <v>N/A</v>
      </c>
      <c r="AV15" s="21" t="str">
        <f t="shared" ref="AV15" si="35">AH15</f>
        <v>N/A</v>
      </c>
      <c r="AW15" s="11">
        <f t="shared" si="1"/>
        <v>0</v>
      </c>
      <c r="AX15" s="12">
        <f>IFERROR((#REF!/G15),0)</f>
        <v>0</v>
      </c>
      <c r="AY15" s="12">
        <f t="shared" si="2"/>
        <v>0</v>
      </c>
      <c r="AZ15" s="171" t="s">
        <v>150</v>
      </c>
      <c r="BA15" s="21" t="str">
        <f t="shared" ref="BA15" si="36">AM15</f>
        <v>N/A</v>
      </c>
      <c r="BB15" s="21" t="str">
        <f t="shared" ref="BB15" si="37">AN15</f>
        <v>N/A</v>
      </c>
      <c r="BC15" s="125">
        <f t="shared" si="3"/>
        <v>0</v>
      </c>
      <c r="BD15" s="125">
        <f t="shared" si="4"/>
        <v>0</v>
      </c>
      <c r="BE15" s="126">
        <f t="shared" si="5"/>
        <v>0</v>
      </c>
      <c r="BF15" s="126">
        <f t="shared" si="6"/>
        <v>0</v>
      </c>
      <c r="BG15" s="171" t="s">
        <v>150</v>
      </c>
    </row>
    <row r="16" spans="1:113" ht="34.15" customHeight="1" x14ac:dyDescent="0.35">
      <c r="A16" s="208"/>
      <c r="B16" s="186"/>
      <c r="C16" s="22" t="s">
        <v>152</v>
      </c>
      <c r="D16" s="22" t="s">
        <v>153</v>
      </c>
      <c r="E16" s="45" t="s">
        <v>101</v>
      </c>
      <c r="F16" s="23" t="s">
        <v>136</v>
      </c>
      <c r="G16" s="23" t="s">
        <v>136</v>
      </c>
      <c r="H16" s="23" t="s">
        <v>242</v>
      </c>
      <c r="I16" s="23" t="s">
        <v>136</v>
      </c>
      <c r="J16" s="23" t="s">
        <v>136</v>
      </c>
      <c r="K16" s="23" t="s">
        <v>136</v>
      </c>
      <c r="L16" s="23" t="s">
        <v>136</v>
      </c>
      <c r="M16" s="23" t="s">
        <v>136</v>
      </c>
      <c r="N16" s="23" t="s">
        <v>136</v>
      </c>
      <c r="O16" s="23" t="s">
        <v>136</v>
      </c>
      <c r="P16" s="23" t="s">
        <v>136</v>
      </c>
      <c r="Q16" s="23" t="s">
        <v>136</v>
      </c>
      <c r="R16" s="23" t="s">
        <v>136</v>
      </c>
      <c r="S16" s="23" t="s">
        <v>136</v>
      </c>
      <c r="T16" s="23" t="s">
        <v>136</v>
      </c>
      <c r="U16" s="23" t="s">
        <v>136</v>
      </c>
      <c r="V16" s="23" t="s">
        <v>136</v>
      </c>
      <c r="W16" s="23" t="s">
        <v>136</v>
      </c>
      <c r="X16" s="23" t="s">
        <v>136</v>
      </c>
      <c r="Y16" s="23" t="s">
        <v>136</v>
      </c>
      <c r="Z16" s="23" t="s">
        <v>136</v>
      </c>
      <c r="AA16" s="23" t="s">
        <v>136</v>
      </c>
      <c r="AB16" s="23" t="s">
        <v>136</v>
      </c>
      <c r="AC16" s="23" t="s">
        <v>136</v>
      </c>
      <c r="AD16" s="23" t="s">
        <v>136</v>
      </c>
      <c r="AE16" s="23" t="s">
        <v>136</v>
      </c>
      <c r="AF16" s="23" t="s">
        <v>136</v>
      </c>
      <c r="AG16" s="23" t="s">
        <v>136</v>
      </c>
      <c r="AH16" s="23" t="s">
        <v>136</v>
      </c>
      <c r="AI16" s="23" t="s">
        <v>136</v>
      </c>
      <c r="AJ16" s="23" t="s">
        <v>136</v>
      </c>
      <c r="AK16" s="23" t="s">
        <v>136</v>
      </c>
      <c r="AL16" s="23" t="s">
        <v>136</v>
      </c>
      <c r="AM16" s="23" t="s">
        <v>136</v>
      </c>
      <c r="AN16" s="23" t="s">
        <v>136</v>
      </c>
      <c r="AO16" s="23" t="s">
        <v>136</v>
      </c>
      <c r="AP16" s="23" t="s">
        <v>136</v>
      </c>
      <c r="AQ16" s="23" t="s">
        <v>136</v>
      </c>
      <c r="AR16" s="23" t="s">
        <v>136</v>
      </c>
      <c r="AS16" s="23" t="s">
        <v>136</v>
      </c>
      <c r="AT16" s="23" t="s">
        <v>136</v>
      </c>
      <c r="AU16" s="23" t="s">
        <v>136</v>
      </c>
      <c r="AV16" s="23" t="s">
        <v>136</v>
      </c>
      <c r="AW16" s="11">
        <f t="shared" si="1"/>
        <v>0</v>
      </c>
      <c r="AX16" s="12">
        <f>IFERROR((#REF!/G16),0)</f>
        <v>0</v>
      </c>
      <c r="AY16" s="12">
        <f t="shared" si="2"/>
        <v>0</v>
      </c>
      <c r="AZ16" s="172"/>
      <c r="BA16" s="21" t="str">
        <f t="shared" ref="BA16" si="38">AM16</f>
        <v>N/A</v>
      </c>
      <c r="BB16" s="21" t="str">
        <f t="shared" ref="BB16" si="39">AN16</f>
        <v>N/A</v>
      </c>
      <c r="BC16" s="125">
        <f t="shared" si="3"/>
        <v>0</v>
      </c>
      <c r="BD16" s="125">
        <f t="shared" si="4"/>
        <v>0</v>
      </c>
      <c r="BE16" s="126">
        <f t="shared" si="5"/>
        <v>0</v>
      </c>
      <c r="BF16" s="126">
        <f t="shared" si="6"/>
        <v>0</v>
      </c>
      <c r="BG16" s="172"/>
    </row>
    <row r="17" spans="1:59" ht="184.5" customHeight="1" x14ac:dyDescent="0.35">
      <c r="A17" s="208" t="s">
        <v>154</v>
      </c>
      <c r="B17" s="186" t="s">
        <v>155</v>
      </c>
      <c r="C17" s="22" t="s">
        <v>156</v>
      </c>
      <c r="D17" s="22" t="s">
        <v>157</v>
      </c>
      <c r="E17" s="47" t="s">
        <v>99</v>
      </c>
      <c r="F17" s="132">
        <v>5.0000000000000001E-3</v>
      </c>
      <c r="G17" s="23">
        <v>0</v>
      </c>
      <c r="H17" s="23" t="s">
        <v>246</v>
      </c>
      <c r="I17" s="50">
        <v>6</v>
      </c>
      <c r="J17" s="55">
        <v>3137713</v>
      </c>
      <c r="K17" s="58">
        <v>6</v>
      </c>
      <c r="L17" s="21">
        <v>575500</v>
      </c>
      <c r="M17" s="58">
        <v>6</v>
      </c>
      <c r="N17" s="21">
        <v>575656</v>
      </c>
      <c r="O17" s="58">
        <v>6</v>
      </c>
      <c r="P17" s="21">
        <v>517731</v>
      </c>
      <c r="Q17" s="58">
        <v>6</v>
      </c>
      <c r="R17" s="21">
        <v>479079</v>
      </c>
      <c r="S17" s="58">
        <v>6</v>
      </c>
      <c r="T17" s="21">
        <v>462559</v>
      </c>
      <c r="U17" s="58">
        <v>6</v>
      </c>
      <c r="V17" s="21">
        <v>462559</v>
      </c>
      <c r="W17" s="58">
        <f t="shared" si="7"/>
        <v>6</v>
      </c>
      <c r="X17" s="21">
        <f t="shared" si="7"/>
        <v>3137713</v>
      </c>
      <c r="Y17" s="58">
        <f>AVERAGE(K17,M17,O17,Q17,S17,U17)</f>
        <v>6</v>
      </c>
      <c r="Z17" s="21">
        <f t="shared" si="9"/>
        <v>3073084</v>
      </c>
      <c r="AA17" s="56">
        <f>AVERAGE(W17,Y17)</f>
        <v>6</v>
      </c>
      <c r="AB17" s="48">
        <f>Z17+X17</f>
        <v>6210797</v>
      </c>
      <c r="AC17" s="50">
        <v>7</v>
      </c>
      <c r="AD17" s="21">
        <v>2851627</v>
      </c>
      <c r="AE17" s="58">
        <v>7</v>
      </c>
      <c r="AF17" s="21">
        <v>404740</v>
      </c>
      <c r="AG17" s="58">
        <v>7</v>
      </c>
      <c r="AH17" s="21">
        <v>404740</v>
      </c>
      <c r="AI17" s="58">
        <v>7</v>
      </c>
      <c r="AJ17" s="21">
        <v>404740</v>
      </c>
      <c r="AK17" s="58">
        <v>7</v>
      </c>
      <c r="AL17" s="21">
        <v>404740</v>
      </c>
      <c r="AM17" s="58">
        <v>7</v>
      </c>
      <c r="AN17" s="21">
        <v>404740</v>
      </c>
      <c r="AO17" s="58">
        <v>7</v>
      </c>
      <c r="AP17" s="21">
        <v>454734</v>
      </c>
      <c r="AQ17" s="58">
        <f>AC17</f>
        <v>7</v>
      </c>
      <c r="AR17" s="55">
        <f t="shared" si="11"/>
        <v>2851627</v>
      </c>
      <c r="AS17" s="58">
        <f>AVERAGE(AE17,AG17,AI17,AK17,AM17,AO17)</f>
        <v>7</v>
      </c>
      <c r="AT17" s="21">
        <f>AF17+AH17+AJ17+AL17+AN17+AP17</f>
        <v>2478434</v>
      </c>
      <c r="AU17" s="136">
        <f t="shared" si="12"/>
        <v>14</v>
      </c>
      <c r="AV17" s="136">
        <f t="shared" si="13"/>
        <v>5330061</v>
      </c>
      <c r="AW17" s="11">
        <f t="shared" si="1"/>
        <v>9.1176599006983716E-2</v>
      </c>
      <c r="AX17" s="12">
        <f>IFERROR((#REF!/G17),0)</f>
        <v>0</v>
      </c>
      <c r="AY17" s="12">
        <f t="shared" si="2"/>
        <v>18.235319801396741</v>
      </c>
      <c r="AZ17" s="61" t="s">
        <v>158</v>
      </c>
      <c r="BA17" s="62">
        <f>AVERAGE(AQ17,AS17)</f>
        <v>7</v>
      </c>
      <c r="BB17" s="63">
        <f>+AR17+AT17</f>
        <v>5330061</v>
      </c>
      <c r="BC17" s="125">
        <f t="shared" si="3"/>
        <v>-0.16666666666666674</v>
      </c>
      <c r="BD17" s="125">
        <f t="shared" si="4"/>
        <v>0.14180724309617587</v>
      </c>
      <c r="BE17" s="126">
        <f t="shared" si="5"/>
        <v>0</v>
      </c>
      <c r="BF17" s="126">
        <f t="shared" si="6"/>
        <v>28.361448619235173</v>
      </c>
      <c r="BG17" s="49" t="s">
        <v>247</v>
      </c>
    </row>
    <row r="18" spans="1:59" ht="73.900000000000006" customHeight="1" x14ac:dyDescent="0.35">
      <c r="A18" s="208"/>
      <c r="B18" s="186"/>
      <c r="C18" s="22" t="s">
        <v>160</v>
      </c>
      <c r="D18" s="22" t="s">
        <v>161</v>
      </c>
      <c r="E18" s="47" t="s">
        <v>99</v>
      </c>
      <c r="F18" s="46">
        <v>0</v>
      </c>
      <c r="G18" s="23">
        <v>0</v>
      </c>
      <c r="H18" s="23" t="s">
        <v>246</v>
      </c>
      <c r="I18" s="36">
        <v>0</v>
      </c>
      <c r="J18" s="55">
        <v>0</v>
      </c>
      <c r="K18" s="36">
        <v>0</v>
      </c>
      <c r="L18" s="55">
        <v>0</v>
      </c>
      <c r="M18" s="36">
        <v>0</v>
      </c>
      <c r="N18" s="36">
        <v>0</v>
      </c>
      <c r="O18" s="55">
        <v>0</v>
      </c>
      <c r="P18" s="55">
        <v>0</v>
      </c>
      <c r="Q18" s="36">
        <v>0</v>
      </c>
      <c r="R18" s="55">
        <v>0</v>
      </c>
      <c r="S18" s="36">
        <v>0</v>
      </c>
      <c r="T18" s="55">
        <v>0</v>
      </c>
      <c r="U18" s="36">
        <v>0</v>
      </c>
      <c r="V18" s="55">
        <v>0</v>
      </c>
      <c r="W18" s="58">
        <f t="shared" si="7"/>
        <v>0</v>
      </c>
      <c r="X18" s="21">
        <f t="shared" si="7"/>
        <v>0</v>
      </c>
      <c r="Y18" s="58">
        <f t="shared" si="8"/>
        <v>0</v>
      </c>
      <c r="Z18" s="21">
        <f t="shared" si="9"/>
        <v>0</v>
      </c>
      <c r="AA18" s="36">
        <v>0</v>
      </c>
      <c r="AB18" s="36">
        <v>0</v>
      </c>
      <c r="AC18" s="50">
        <v>0</v>
      </c>
      <c r="AD18" s="21">
        <v>0</v>
      </c>
      <c r="AE18" s="58">
        <v>0</v>
      </c>
      <c r="AF18" s="21">
        <v>0</v>
      </c>
      <c r="AG18" s="58">
        <v>0</v>
      </c>
      <c r="AH18" s="21">
        <v>0</v>
      </c>
      <c r="AI18" s="58">
        <v>0</v>
      </c>
      <c r="AJ18" s="21">
        <v>0</v>
      </c>
      <c r="AK18" s="58">
        <v>0</v>
      </c>
      <c r="AL18" s="21">
        <v>0</v>
      </c>
      <c r="AM18" s="58">
        <v>0</v>
      </c>
      <c r="AN18" s="21">
        <v>0</v>
      </c>
      <c r="AO18" s="58">
        <v>0</v>
      </c>
      <c r="AP18" s="21">
        <v>0</v>
      </c>
      <c r="AQ18" s="58">
        <f t="shared" si="10"/>
        <v>0</v>
      </c>
      <c r="AR18" s="55">
        <f t="shared" si="11"/>
        <v>0</v>
      </c>
      <c r="AS18" s="58">
        <f t="shared" ref="AS18:AS35" si="40">AE18+AG18+AI18+AK18+AM18+AO18</f>
        <v>0</v>
      </c>
      <c r="AT18" s="21">
        <f t="shared" ref="AT18:AT35" si="41">AF18+AH18+AJ18+AL18+AN18+AP18</f>
        <v>0</v>
      </c>
      <c r="AU18" s="136">
        <f t="shared" si="12"/>
        <v>0</v>
      </c>
      <c r="AV18" s="136">
        <f t="shared" si="13"/>
        <v>0</v>
      </c>
      <c r="AW18" s="11">
        <f t="shared" si="1"/>
        <v>0</v>
      </c>
      <c r="AX18" s="12">
        <f>IFERROR((#REF!/G18),0)</f>
        <v>0</v>
      </c>
      <c r="AY18" s="12">
        <f t="shared" si="2"/>
        <v>0</v>
      </c>
      <c r="AZ18" s="61" t="s">
        <v>162</v>
      </c>
      <c r="BA18" s="62">
        <f t="shared" si="14"/>
        <v>0</v>
      </c>
      <c r="BB18" s="63">
        <f t="shared" ref="BB18:BB33" si="42">+AR18+AT18</f>
        <v>0</v>
      </c>
      <c r="BC18" s="125">
        <f t="shared" si="3"/>
        <v>0</v>
      </c>
      <c r="BD18" s="125">
        <f t="shared" si="4"/>
        <v>0</v>
      </c>
      <c r="BE18" s="126">
        <f t="shared" si="5"/>
        <v>0</v>
      </c>
      <c r="BF18" s="126">
        <f t="shared" si="6"/>
        <v>0</v>
      </c>
      <c r="BG18" s="61" t="s">
        <v>162</v>
      </c>
    </row>
    <row r="19" spans="1:59" ht="163.15" customHeight="1" x14ac:dyDescent="0.35">
      <c r="A19" s="208"/>
      <c r="B19" s="22" t="s">
        <v>163</v>
      </c>
      <c r="C19" s="22" t="s">
        <v>164</v>
      </c>
      <c r="D19" s="22" t="s">
        <v>157</v>
      </c>
      <c r="E19" s="47" t="s">
        <v>99</v>
      </c>
      <c r="F19" s="132">
        <v>0.01</v>
      </c>
      <c r="G19" s="23">
        <v>0</v>
      </c>
      <c r="H19" s="23" t="s">
        <v>248</v>
      </c>
      <c r="I19" s="56">
        <v>30</v>
      </c>
      <c r="J19" s="55">
        <v>21590540</v>
      </c>
      <c r="K19" s="56">
        <v>30</v>
      </c>
      <c r="L19" s="21">
        <v>3734620</v>
      </c>
      <c r="M19" s="56">
        <v>30</v>
      </c>
      <c r="N19" s="21">
        <v>3808300</v>
      </c>
      <c r="O19" s="56">
        <v>30</v>
      </c>
      <c r="P19" s="21">
        <v>3811730</v>
      </c>
      <c r="Q19" s="56">
        <v>30</v>
      </c>
      <c r="R19" s="21">
        <v>3499490</v>
      </c>
      <c r="S19" s="56">
        <v>30</v>
      </c>
      <c r="T19" s="21">
        <v>3599330</v>
      </c>
      <c r="U19" s="56">
        <v>30</v>
      </c>
      <c r="V19" s="21">
        <v>3782590</v>
      </c>
      <c r="W19" s="58">
        <f t="shared" si="7"/>
        <v>30</v>
      </c>
      <c r="X19" s="21">
        <f t="shared" si="7"/>
        <v>21590540</v>
      </c>
      <c r="Y19" s="58">
        <f>AVERAGE(K19,M19,O19,Q19,S19,U19)</f>
        <v>30</v>
      </c>
      <c r="Z19" s="21">
        <f t="shared" si="9"/>
        <v>22236060</v>
      </c>
      <c r="AA19" s="56">
        <f>AVERAGE(W19,Y19)</f>
        <v>30</v>
      </c>
      <c r="AB19" s="48">
        <f>Z19+X19</f>
        <v>43826600</v>
      </c>
      <c r="AC19" s="56">
        <v>30</v>
      </c>
      <c r="AD19" s="21">
        <v>21175800</v>
      </c>
      <c r="AE19" s="58">
        <v>30</v>
      </c>
      <c r="AF19" s="21">
        <v>3577050</v>
      </c>
      <c r="AG19" s="58">
        <v>30</v>
      </c>
      <c r="AH19" s="21">
        <v>2541590</v>
      </c>
      <c r="AI19" s="58">
        <v>30</v>
      </c>
      <c r="AJ19" s="21">
        <v>1660430</v>
      </c>
      <c r="AK19" s="58">
        <v>30</v>
      </c>
      <c r="AL19" s="21">
        <v>1699710</v>
      </c>
      <c r="AM19" s="58">
        <v>30</v>
      </c>
      <c r="AN19" s="21">
        <v>1637750</v>
      </c>
      <c r="AO19" s="58">
        <v>30</v>
      </c>
      <c r="AP19" s="21">
        <v>1634750</v>
      </c>
      <c r="AQ19" s="58">
        <f t="shared" si="10"/>
        <v>30</v>
      </c>
      <c r="AR19" s="55">
        <f t="shared" si="11"/>
        <v>21175800</v>
      </c>
      <c r="AS19" s="58">
        <f>AVERAGE(AE19,AG19,AI19,AK19,AM19,AO19)</f>
        <v>30</v>
      </c>
      <c r="AT19" s="21">
        <f>AF19+AH19+AJ19+AL19+AN19+AP19</f>
        <v>12751280</v>
      </c>
      <c r="AU19" s="136">
        <f t="shared" si="12"/>
        <v>60</v>
      </c>
      <c r="AV19" s="136">
        <f t="shared" si="13"/>
        <v>33927080</v>
      </c>
      <c r="AW19" s="11">
        <f t="shared" si="1"/>
        <v>1.9209338904909279E-2</v>
      </c>
      <c r="AX19" s="12">
        <f>IFERROR((#REF!/G19),0)</f>
        <v>0</v>
      </c>
      <c r="AY19" s="12">
        <f t="shared" si="2"/>
        <v>1.9209338904909279</v>
      </c>
      <c r="AZ19" s="61" t="s">
        <v>165</v>
      </c>
      <c r="BA19" s="62">
        <f>AVERAGE(AQ19,AS19)</f>
        <v>30</v>
      </c>
      <c r="BB19" s="63">
        <f>+AR19+AT19</f>
        <v>33927080</v>
      </c>
      <c r="BC19" s="125">
        <f t="shared" si="3"/>
        <v>0</v>
      </c>
      <c r="BD19" s="125">
        <f t="shared" si="4"/>
        <v>0.22587926054040242</v>
      </c>
      <c r="BE19" s="126">
        <f t="shared" si="5"/>
        <v>0</v>
      </c>
      <c r="BF19" s="126">
        <f t="shared" si="6"/>
        <v>22.587926054040242</v>
      </c>
      <c r="BG19" s="49" t="s">
        <v>249</v>
      </c>
    </row>
    <row r="20" spans="1:59" ht="58" x14ac:dyDescent="0.35">
      <c r="A20" s="208"/>
      <c r="B20" s="186" t="s">
        <v>166</v>
      </c>
      <c r="C20" s="22" t="s">
        <v>167</v>
      </c>
      <c r="D20" s="22" t="s">
        <v>153</v>
      </c>
      <c r="E20" s="45" t="s">
        <v>101</v>
      </c>
      <c r="F20" s="23" t="s">
        <v>136</v>
      </c>
      <c r="G20" s="23" t="s">
        <v>136</v>
      </c>
      <c r="H20" s="23" t="s">
        <v>246</v>
      </c>
      <c r="I20" s="23" t="s">
        <v>136</v>
      </c>
      <c r="J20" s="55" t="s">
        <v>136</v>
      </c>
      <c r="K20" s="23" t="s">
        <v>136</v>
      </c>
      <c r="L20" s="55" t="s">
        <v>136</v>
      </c>
      <c r="M20" s="55" t="s">
        <v>136</v>
      </c>
      <c r="N20" s="55" t="s">
        <v>136</v>
      </c>
      <c r="O20" s="55" t="s">
        <v>136</v>
      </c>
      <c r="P20" s="55" t="s">
        <v>136</v>
      </c>
      <c r="Q20" s="55" t="s">
        <v>136</v>
      </c>
      <c r="R20" s="55" t="s">
        <v>136</v>
      </c>
      <c r="S20" s="55" t="s">
        <v>136</v>
      </c>
      <c r="T20" s="55" t="s">
        <v>136</v>
      </c>
      <c r="U20" s="55" t="s">
        <v>136</v>
      </c>
      <c r="V20" s="55" t="s">
        <v>136</v>
      </c>
      <c r="W20" s="58" t="str">
        <f t="shared" si="7"/>
        <v>N/A</v>
      </c>
      <c r="X20" s="58" t="str">
        <f>J20</f>
        <v>N/A</v>
      </c>
      <c r="Y20" s="58" t="str">
        <f>K20</f>
        <v>N/A</v>
      </c>
      <c r="Z20" s="58" t="str">
        <f>L20</f>
        <v>N/A</v>
      </c>
      <c r="AA20" s="23" t="s">
        <v>136</v>
      </c>
      <c r="AB20" s="23" t="s">
        <v>136</v>
      </c>
      <c r="AC20" s="23" t="s">
        <v>136</v>
      </c>
      <c r="AD20" s="58" t="str">
        <f>P20</f>
        <v>N/A</v>
      </c>
      <c r="AE20" s="23" t="s">
        <v>136</v>
      </c>
      <c r="AF20" s="21" t="s">
        <v>136</v>
      </c>
      <c r="AG20" s="23" t="s">
        <v>136</v>
      </c>
      <c r="AH20" s="21" t="s">
        <v>136</v>
      </c>
      <c r="AI20" s="23" t="s">
        <v>136</v>
      </c>
      <c r="AJ20" s="21" t="s">
        <v>136</v>
      </c>
      <c r="AK20" s="23" t="s">
        <v>136</v>
      </c>
      <c r="AL20" s="21" t="s">
        <v>136</v>
      </c>
      <c r="AM20" s="23" t="s">
        <v>136</v>
      </c>
      <c r="AN20" s="21" t="s">
        <v>136</v>
      </c>
      <c r="AO20" s="23" t="s">
        <v>136</v>
      </c>
      <c r="AP20" s="58" t="str">
        <f>AB20</f>
        <v>N/A</v>
      </c>
      <c r="AQ20" s="58" t="str">
        <f t="shared" si="10"/>
        <v>N/A</v>
      </c>
      <c r="AR20" s="55" t="str">
        <f t="shared" si="11"/>
        <v>N/A</v>
      </c>
      <c r="AS20" s="58" t="str">
        <f>AE20</f>
        <v>N/A</v>
      </c>
      <c r="AT20" s="58" t="str">
        <f>AF20</f>
        <v>N/A</v>
      </c>
      <c r="AU20" s="58" t="str">
        <f>AG20</f>
        <v>N/A</v>
      </c>
      <c r="AV20" s="58" t="str">
        <f>AH20</f>
        <v>N/A</v>
      </c>
      <c r="AW20" s="11">
        <f t="shared" si="1"/>
        <v>0</v>
      </c>
      <c r="AX20" s="12">
        <f>IFERROR((#REF!/G20),0)</f>
        <v>0</v>
      </c>
      <c r="AY20" s="12">
        <f t="shared" si="2"/>
        <v>0</v>
      </c>
      <c r="AZ20" s="61" t="s">
        <v>168</v>
      </c>
      <c r="BA20" s="58" t="str">
        <f>AL20</f>
        <v>N/A</v>
      </c>
      <c r="BB20" s="58" t="str">
        <f>AM20</f>
        <v>N/A</v>
      </c>
      <c r="BC20" s="125">
        <f t="shared" si="3"/>
        <v>0</v>
      </c>
      <c r="BD20" s="125">
        <f t="shared" si="4"/>
        <v>0</v>
      </c>
      <c r="BE20" s="126">
        <f t="shared" si="5"/>
        <v>0</v>
      </c>
      <c r="BF20" s="126">
        <f t="shared" si="6"/>
        <v>0</v>
      </c>
      <c r="BG20" s="49" t="s">
        <v>250</v>
      </c>
    </row>
    <row r="21" spans="1:59" ht="43.5" x14ac:dyDescent="0.35">
      <c r="A21" s="208"/>
      <c r="B21" s="186"/>
      <c r="C21" s="22" t="s">
        <v>169</v>
      </c>
      <c r="D21" s="22" t="s">
        <v>170</v>
      </c>
      <c r="E21" s="45" t="s">
        <v>101</v>
      </c>
      <c r="F21" s="23" t="s">
        <v>136</v>
      </c>
      <c r="G21" s="23" t="s">
        <v>136</v>
      </c>
      <c r="H21" s="23" t="s">
        <v>246</v>
      </c>
      <c r="I21" s="56">
        <v>3</v>
      </c>
      <c r="J21" s="55">
        <v>0</v>
      </c>
      <c r="K21" s="56">
        <v>3</v>
      </c>
      <c r="L21" s="55">
        <v>0</v>
      </c>
      <c r="M21" s="56">
        <v>3</v>
      </c>
      <c r="N21" s="55">
        <v>0</v>
      </c>
      <c r="O21" s="56">
        <v>3</v>
      </c>
      <c r="P21" s="55">
        <v>0</v>
      </c>
      <c r="Q21" s="56">
        <v>3</v>
      </c>
      <c r="R21" s="55">
        <v>0</v>
      </c>
      <c r="S21" s="56">
        <v>3</v>
      </c>
      <c r="T21" s="55">
        <v>0</v>
      </c>
      <c r="U21" s="56">
        <v>3</v>
      </c>
      <c r="V21" s="55">
        <v>0</v>
      </c>
      <c r="W21" s="58">
        <f t="shared" si="7"/>
        <v>3</v>
      </c>
      <c r="X21" s="21">
        <f t="shared" si="7"/>
        <v>0</v>
      </c>
      <c r="Y21" s="117">
        <f>AVERAGE(U21,S21,Q21,O21,M21,K21)</f>
        <v>3</v>
      </c>
      <c r="Z21" s="21">
        <f t="shared" si="9"/>
        <v>0</v>
      </c>
      <c r="AA21" s="56">
        <f>AVERAGE(W21,Y21)</f>
        <v>3</v>
      </c>
      <c r="AB21" s="36">
        <v>0</v>
      </c>
      <c r="AC21" s="56">
        <v>3</v>
      </c>
      <c r="AD21" s="21">
        <v>0</v>
      </c>
      <c r="AE21" s="56">
        <v>3</v>
      </c>
      <c r="AF21" s="21">
        <v>0</v>
      </c>
      <c r="AG21" s="56">
        <v>3</v>
      </c>
      <c r="AH21" s="21">
        <v>0</v>
      </c>
      <c r="AI21" s="56">
        <v>3</v>
      </c>
      <c r="AJ21" s="21">
        <v>0</v>
      </c>
      <c r="AK21" s="56">
        <v>3</v>
      </c>
      <c r="AL21" s="21">
        <v>0</v>
      </c>
      <c r="AM21" s="56">
        <v>3</v>
      </c>
      <c r="AN21" s="21">
        <v>0</v>
      </c>
      <c r="AO21" s="56">
        <v>3</v>
      </c>
      <c r="AP21" s="21">
        <v>0</v>
      </c>
      <c r="AQ21" s="58">
        <f t="shared" si="10"/>
        <v>3</v>
      </c>
      <c r="AR21" s="55">
        <f t="shared" si="11"/>
        <v>0</v>
      </c>
      <c r="AS21" s="117">
        <f>AVERAGE(AE21,AG21,AI21,AK21,AM21,AO21)</f>
        <v>3</v>
      </c>
      <c r="AT21" s="21">
        <f t="shared" si="41"/>
        <v>0</v>
      </c>
      <c r="AU21" s="136">
        <f t="shared" si="12"/>
        <v>6</v>
      </c>
      <c r="AV21" s="136">
        <f t="shared" si="13"/>
        <v>0</v>
      </c>
      <c r="AW21" s="11">
        <f t="shared" si="1"/>
        <v>0</v>
      </c>
      <c r="AX21" s="12">
        <f>IFERROR((#REF!/G21),0)</f>
        <v>0</v>
      </c>
      <c r="AY21" s="12">
        <f t="shared" si="2"/>
        <v>0</v>
      </c>
      <c r="AZ21" s="61" t="s">
        <v>171</v>
      </c>
      <c r="BA21" s="124">
        <f>AVERAGE(AQ21,AS21)</f>
        <v>3</v>
      </c>
      <c r="BB21" s="63">
        <f t="shared" si="42"/>
        <v>0</v>
      </c>
      <c r="BC21" s="125">
        <f t="shared" si="3"/>
        <v>0</v>
      </c>
      <c r="BD21" s="125">
        <f t="shared" si="4"/>
        <v>0</v>
      </c>
      <c r="BE21" s="126">
        <f t="shared" si="5"/>
        <v>0</v>
      </c>
      <c r="BF21" s="126">
        <f t="shared" si="6"/>
        <v>0</v>
      </c>
      <c r="BG21" s="61" t="s">
        <v>171</v>
      </c>
    </row>
    <row r="22" spans="1:59" ht="138" customHeight="1" x14ac:dyDescent="0.35">
      <c r="A22" s="208"/>
      <c r="B22" s="186"/>
      <c r="C22" s="22" t="s">
        <v>172</v>
      </c>
      <c r="D22" s="22" t="s">
        <v>153</v>
      </c>
      <c r="E22" s="45" t="s">
        <v>101</v>
      </c>
      <c r="F22" s="23" t="s">
        <v>136</v>
      </c>
      <c r="G22" s="23" t="s">
        <v>136</v>
      </c>
      <c r="H22" s="23" t="s">
        <v>246</v>
      </c>
      <c r="I22" s="23" t="s">
        <v>136</v>
      </c>
      <c r="J22" s="55">
        <v>4249694</v>
      </c>
      <c r="K22" s="23" t="s">
        <v>136</v>
      </c>
      <c r="L22" s="21">
        <v>2369244</v>
      </c>
      <c r="M22" s="23" t="s">
        <v>136</v>
      </c>
      <c r="N22" s="21">
        <v>0</v>
      </c>
      <c r="O22" s="23" t="s">
        <v>136</v>
      </c>
      <c r="P22" s="21">
        <v>914547</v>
      </c>
      <c r="Q22" s="23" t="s">
        <v>136</v>
      </c>
      <c r="R22" s="21">
        <v>0</v>
      </c>
      <c r="S22" s="23" t="s">
        <v>136</v>
      </c>
      <c r="T22" s="21">
        <v>835558</v>
      </c>
      <c r="U22" s="23" t="s">
        <v>136</v>
      </c>
      <c r="V22" s="21">
        <v>2844643</v>
      </c>
      <c r="W22" s="58" t="str">
        <f t="shared" si="7"/>
        <v>N/A</v>
      </c>
      <c r="X22" s="21">
        <f t="shared" si="7"/>
        <v>4249694</v>
      </c>
      <c r="Y22" s="58" t="str">
        <f t="shared" si="7"/>
        <v>N/A</v>
      </c>
      <c r="Z22" s="21">
        <f t="shared" si="9"/>
        <v>6963992</v>
      </c>
      <c r="AA22" s="23" t="s">
        <v>136</v>
      </c>
      <c r="AB22" s="48">
        <f>Z22+X22</f>
        <v>11213686</v>
      </c>
      <c r="AC22" s="23" t="s">
        <v>136</v>
      </c>
      <c r="AD22" s="21">
        <v>3217258</v>
      </c>
      <c r="AE22" s="23" t="s">
        <v>136</v>
      </c>
      <c r="AF22" s="21">
        <v>1217551</v>
      </c>
      <c r="AG22" s="23" t="s">
        <v>136</v>
      </c>
      <c r="AH22" s="21">
        <v>1315095</v>
      </c>
      <c r="AI22" s="23" t="s">
        <v>136</v>
      </c>
      <c r="AJ22" s="21">
        <v>0</v>
      </c>
      <c r="AK22" s="23" t="s">
        <v>136</v>
      </c>
      <c r="AL22" s="21">
        <v>775225</v>
      </c>
      <c r="AM22" s="23" t="s">
        <v>136</v>
      </c>
      <c r="AN22" s="21">
        <v>0</v>
      </c>
      <c r="AO22" s="23" t="s">
        <v>136</v>
      </c>
      <c r="AP22" s="21">
        <v>3551579</v>
      </c>
      <c r="AQ22" s="58" t="str">
        <f t="shared" si="10"/>
        <v>N/A</v>
      </c>
      <c r="AR22" s="55">
        <f t="shared" si="11"/>
        <v>3217258</v>
      </c>
      <c r="AS22" s="23" t="s">
        <v>136</v>
      </c>
      <c r="AT22" s="21">
        <f t="shared" si="41"/>
        <v>6859450</v>
      </c>
      <c r="AU22" s="58" t="str">
        <f>AG22</f>
        <v>N/A</v>
      </c>
      <c r="AV22" s="136">
        <f t="shared" si="13"/>
        <v>10076708</v>
      </c>
      <c r="AW22" s="11">
        <f t="shared" si="1"/>
        <v>0.24294360958694905</v>
      </c>
      <c r="AX22" s="12">
        <f>IFERROR((#REF!/G22),0)</f>
        <v>0</v>
      </c>
      <c r="AY22" s="12">
        <f t="shared" si="2"/>
        <v>0</v>
      </c>
      <c r="AZ22" s="61" t="s">
        <v>173</v>
      </c>
      <c r="BA22" s="23" t="s">
        <v>136</v>
      </c>
      <c r="BB22" s="63">
        <f t="shared" si="42"/>
        <v>10076708</v>
      </c>
      <c r="BC22" s="125">
        <f t="shared" si="3"/>
        <v>0</v>
      </c>
      <c r="BD22" s="125">
        <f t="shared" si="4"/>
        <v>0.10139199545983368</v>
      </c>
      <c r="BE22" s="126">
        <f t="shared" si="5"/>
        <v>0</v>
      </c>
      <c r="BF22" s="126">
        <f t="shared" si="6"/>
        <v>0</v>
      </c>
      <c r="BG22" s="61" t="s">
        <v>173</v>
      </c>
    </row>
    <row r="23" spans="1:59" ht="101.5" x14ac:dyDescent="0.35">
      <c r="A23" s="208"/>
      <c r="B23" s="186"/>
      <c r="C23" s="22" t="s">
        <v>174</v>
      </c>
      <c r="D23" s="22" t="s">
        <v>175</v>
      </c>
      <c r="E23" s="45" t="s">
        <v>101</v>
      </c>
      <c r="F23" s="23" t="s">
        <v>136</v>
      </c>
      <c r="G23" s="23" t="s">
        <v>136</v>
      </c>
      <c r="H23" s="23" t="s">
        <v>246</v>
      </c>
      <c r="I23" s="59">
        <v>396.92</v>
      </c>
      <c r="J23" s="55">
        <v>3434082</v>
      </c>
      <c r="K23" s="58">
        <v>76</v>
      </c>
      <c r="L23" s="123">
        <v>678442</v>
      </c>
      <c r="M23" s="58">
        <v>84</v>
      </c>
      <c r="N23" s="21">
        <v>743606</v>
      </c>
      <c r="O23" s="58">
        <v>73</v>
      </c>
      <c r="P23" s="21">
        <v>526666</v>
      </c>
      <c r="Q23" s="58">
        <v>74</v>
      </c>
      <c r="R23" s="21">
        <v>796830</v>
      </c>
      <c r="S23" s="58">
        <v>82.29</v>
      </c>
      <c r="T23" s="21">
        <v>720228</v>
      </c>
      <c r="U23" s="58">
        <v>87.86</v>
      </c>
      <c r="V23" s="21">
        <v>782120</v>
      </c>
      <c r="W23" s="58">
        <f t="shared" si="7"/>
        <v>396.92</v>
      </c>
      <c r="X23" s="21">
        <f t="shared" si="7"/>
        <v>3434082</v>
      </c>
      <c r="Y23" s="58">
        <f t="shared" si="8"/>
        <v>477.15000000000003</v>
      </c>
      <c r="Z23" s="21">
        <f t="shared" si="9"/>
        <v>4247892</v>
      </c>
      <c r="AA23" s="58">
        <f>W23+Y23</f>
        <v>874.07</v>
      </c>
      <c r="AB23" s="48">
        <f>Z23+X23</f>
        <v>7681974</v>
      </c>
      <c r="AC23" s="59">
        <v>270.81</v>
      </c>
      <c r="AD23" s="21">
        <v>2399687</v>
      </c>
      <c r="AE23" s="58">
        <v>42</v>
      </c>
      <c r="AF23" s="21">
        <v>386830</v>
      </c>
      <c r="AG23" s="58">
        <v>69</v>
      </c>
      <c r="AH23" s="21">
        <v>640071</v>
      </c>
      <c r="AI23" s="58">
        <v>79</v>
      </c>
      <c r="AJ23" s="21">
        <v>736901</v>
      </c>
      <c r="AK23" s="58">
        <v>87</v>
      </c>
      <c r="AL23" s="21">
        <v>823832</v>
      </c>
      <c r="AM23" s="58">
        <v>61</v>
      </c>
      <c r="AN23" s="21">
        <v>581101</v>
      </c>
      <c r="AO23" s="58">
        <v>89</v>
      </c>
      <c r="AP23" s="21">
        <v>866716</v>
      </c>
      <c r="AQ23" s="58">
        <f t="shared" si="10"/>
        <v>270.81</v>
      </c>
      <c r="AR23" s="55">
        <f t="shared" si="11"/>
        <v>2399687</v>
      </c>
      <c r="AS23" s="58">
        <f t="shared" si="40"/>
        <v>427</v>
      </c>
      <c r="AT23" s="21">
        <f t="shared" si="41"/>
        <v>4035451</v>
      </c>
      <c r="AU23" s="136">
        <f t="shared" si="12"/>
        <v>697.81</v>
      </c>
      <c r="AV23" s="136">
        <f t="shared" si="13"/>
        <v>6435138</v>
      </c>
      <c r="AW23" s="11">
        <f t="shared" si="1"/>
        <v>0.30121441479848177</v>
      </c>
      <c r="AX23" s="12">
        <f>IFERROR((#REF!/G23),0)</f>
        <v>0</v>
      </c>
      <c r="AY23" s="12">
        <f t="shared" si="2"/>
        <v>0</v>
      </c>
      <c r="AZ23" s="61" t="s">
        <v>176</v>
      </c>
      <c r="BA23" s="62">
        <f t="shared" si="14"/>
        <v>697.81</v>
      </c>
      <c r="BB23" s="63">
        <f t="shared" si="42"/>
        <v>6435138</v>
      </c>
      <c r="BC23" s="125">
        <f t="shared" si="3"/>
        <v>0.20165432974475739</v>
      </c>
      <c r="BD23" s="125">
        <f t="shared" si="4"/>
        <v>0.16230671960097753</v>
      </c>
      <c r="BE23" s="126">
        <f t="shared" si="5"/>
        <v>0</v>
      </c>
      <c r="BF23" s="126">
        <f t="shared" si="6"/>
        <v>0</v>
      </c>
      <c r="BG23" s="49" t="s">
        <v>251</v>
      </c>
    </row>
    <row r="24" spans="1:59" ht="150" customHeight="1" x14ac:dyDescent="0.35">
      <c r="A24" s="208"/>
      <c r="B24" s="198" t="s">
        <v>177</v>
      </c>
      <c r="C24" s="22" t="s">
        <v>178</v>
      </c>
      <c r="D24" s="22" t="s">
        <v>179</v>
      </c>
      <c r="E24" s="45" t="s">
        <v>101</v>
      </c>
      <c r="F24" s="23" t="s">
        <v>136</v>
      </c>
      <c r="G24" s="23" t="s">
        <v>136</v>
      </c>
      <c r="H24" s="23" t="s">
        <v>246</v>
      </c>
      <c r="I24" s="64">
        <v>66308</v>
      </c>
      <c r="J24" s="55">
        <v>8815318</v>
      </c>
      <c r="K24" s="64">
        <v>13298</v>
      </c>
      <c r="L24" s="21">
        <v>2327150</v>
      </c>
      <c r="M24" s="64">
        <v>9817</v>
      </c>
      <c r="N24" s="21">
        <v>1717975</v>
      </c>
      <c r="O24" s="64">
        <v>9691</v>
      </c>
      <c r="P24" s="21">
        <v>1695925</v>
      </c>
      <c r="Q24" s="64">
        <v>16805</v>
      </c>
      <c r="R24" s="21">
        <v>2940875</v>
      </c>
      <c r="S24" s="64">
        <v>43360</v>
      </c>
      <c r="T24" s="96">
        <v>7588000</v>
      </c>
      <c r="U24" s="64">
        <v>62477</v>
      </c>
      <c r="V24" s="97">
        <v>10933475</v>
      </c>
      <c r="W24" s="58">
        <f t="shared" si="7"/>
        <v>66308</v>
      </c>
      <c r="X24" s="21">
        <f t="shared" si="7"/>
        <v>8815318</v>
      </c>
      <c r="Y24" s="58">
        <f t="shared" si="8"/>
        <v>155448</v>
      </c>
      <c r="Z24" s="21">
        <f>+V24+T24+R24+P24+N24+L24</f>
        <v>27203400</v>
      </c>
      <c r="AA24" s="58">
        <f>W24+Y24</f>
        <v>221756</v>
      </c>
      <c r="AB24" s="120">
        <f>Z24+X24</f>
        <v>36018718</v>
      </c>
      <c r="AC24" s="59">
        <f>314816</f>
        <v>314816</v>
      </c>
      <c r="AD24" s="21">
        <v>57611328</v>
      </c>
      <c r="AE24" s="59">
        <v>50511</v>
      </c>
      <c r="AF24" s="21">
        <v>9243513</v>
      </c>
      <c r="AG24" s="59">
        <v>75484</v>
      </c>
      <c r="AH24" s="21">
        <v>13813572</v>
      </c>
      <c r="AI24" s="59">
        <v>59446</v>
      </c>
      <c r="AJ24" s="21">
        <v>10878618</v>
      </c>
      <c r="AK24" s="59">
        <v>35503</v>
      </c>
      <c r="AL24" s="21">
        <v>6497049</v>
      </c>
      <c r="AM24" s="59">
        <v>21978</v>
      </c>
      <c r="AN24" s="116">
        <v>4021974</v>
      </c>
      <c r="AO24" s="58">
        <v>56724</v>
      </c>
      <c r="AP24" s="21">
        <v>10380492</v>
      </c>
      <c r="AQ24" s="58">
        <f t="shared" si="10"/>
        <v>314816</v>
      </c>
      <c r="AR24" s="55">
        <f t="shared" si="11"/>
        <v>57611328</v>
      </c>
      <c r="AS24" s="58">
        <f t="shared" si="40"/>
        <v>299646</v>
      </c>
      <c r="AT24" s="21">
        <f t="shared" si="41"/>
        <v>54835218</v>
      </c>
      <c r="AU24" s="136">
        <f t="shared" si="12"/>
        <v>614462</v>
      </c>
      <c r="AV24" s="136">
        <f t="shared" si="13"/>
        <v>112446546</v>
      </c>
      <c r="AW24" s="11">
        <f t="shared" si="1"/>
        <v>-5.5353658257138312</v>
      </c>
      <c r="AX24" s="12">
        <f>IFERROR((#REF!/G24),0)</f>
        <v>0</v>
      </c>
      <c r="AY24" s="12">
        <f t="shared" si="2"/>
        <v>0</v>
      </c>
      <c r="AZ24" s="61" t="s">
        <v>180</v>
      </c>
      <c r="BA24" s="62">
        <f t="shared" si="14"/>
        <v>614462</v>
      </c>
      <c r="BB24" s="63">
        <f t="shared" si="42"/>
        <v>112446546</v>
      </c>
      <c r="BC24" s="125">
        <f t="shared" si="3"/>
        <v>-1.7708923321127727</v>
      </c>
      <c r="BD24" s="125">
        <f t="shared" si="4"/>
        <v>-2.1218919562878389</v>
      </c>
      <c r="BE24" s="126">
        <f t="shared" si="5"/>
        <v>0</v>
      </c>
      <c r="BF24" s="126">
        <f t="shared" si="6"/>
        <v>0</v>
      </c>
      <c r="BG24" s="49" t="s">
        <v>252</v>
      </c>
    </row>
    <row r="25" spans="1:59" ht="121.15" customHeight="1" x14ac:dyDescent="0.35">
      <c r="A25" s="208"/>
      <c r="B25" s="199"/>
      <c r="C25" s="22" t="s">
        <v>181</v>
      </c>
      <c r="D25" s="22" t="s">
        <v>182</v>
      </c>
      <c r="E25" s="45" t="s">
        <v>101</v>
      </c>
      <c r="F25" s="23" t="s">
        <v>136</v>
      </c>
      <c r="G25" s="23" t="s">
        <v>136</v>
      </c>
      <c r="H25" s="23" t="s">
        <v>246</v>
      </c>
      <c r="I25" s="64">
        <f>2965</f>
        <v>2965</v>
      </c>
      <c r="J25" s="55">
        <v>465545</v>
      </c>
      <c r="K25" s="64">
        <v>811</v>
      </c>
      <c r="L25" s="21">
        <v>141925</v>
      </c>
      <c r="M25" s="64">
        <v>839</v>
      </c>
      <c r="N25" s="21">
        <v>146825</v>
      </c>
      <c r="O25" s="64">
        <v>1593</v>
      </c>
      <c r="P25" s="21">
        <v>278775</v>
      </c>
      <c r="Q25" s="64">
        <v>1411</v>
      </c>
      <c r="R25" s="21">
        <v>246925</v>
      </c>
      <c r="S25" s="64">
        <v>1097</v>
      </c>
      <c r="T25" s="21">
        <v>191975</v>
      </c>
      <c r="U25" s="64">
        <v>1705</v>
      </c>
      <c r="V25" s="21">
        <v>298375</v>
      </c>
      <c r="W25" s="58">
        <f t="shared" si="7"/>
        <v>2965</v>
      </c>
      <c r="X25" s="21">
        <f t="shared" si="7"/>
        <v>465545</v>
      </c>
      <c r="Y25" s="58">
        <f t="shared" si="8"/>
        <v>7456</v>
      </c>
      <c r="Z25" s="21">
        <f t="shared" si="9"/>
        <v>1304800</v>
      </c>
      <c r="AA25" s="58">
        <f>W25+Y25</f>
        <v>10421</v>
      </c>
      <c r="AB25" s="120">
        <f>Z25+X25</f>
        <v>1770345</v>
      </c>
      <c r="AC25" s="59">
        <f>12718</f>
        <v>12718</v>
      </c>
      <c r="AD25" s="21">
        <v>2327394</v>
      </c>
      <c r="AE25" s="59">
        <v>1854</v>
      </c>
      <c r="AF25" s="21">
        <v>339282</v>
      </c>
      <c r="AG25" s="59">
        <v>1395</v>
      </c>
      <c r="AH25" s="21">
        <v>255285</v>
      </c>
      <c r="AI25" s="58">
        <v>1403</v>
      </c>
      <c r="AJ25" s="21">
        <v>256749</v>
      </c>
      <c r="AK25" s="58">
        <v>942</v>
      </c>
      <c r="AL25" s="21">
        <v>172386</v>
      </c>
      <c r="AM25" s="58">
        <v>1184</v>
      </c>
      <c r="AN25" s="21">
        <v>216672</v>
      </c>
      <c r="AO25" s="58">
        <f>1264+161</f>
        <v>1425</v>
      </c>
      <c r="AP25" s="21">
        <f>231312+29463</f>
        <v>260775</v>
      </c>
      <c r="AQ25" s="58">
        <f t="shared" si="10"/>
        <v>12718</v>
      </c>
      <c r="AR25" s="55">
        <f t="shared" si="11"/>
        <v>2327394</v>
      </c>
      <c r="AS25" s="58">
        <f t="shared" si="40"/>
        <v>8203</v>
      </c>
      <c r="AT25" s="21">
        <f t="shared" si="41"/>
        <v>1501149</v>
      </c>
      <c r="AU25" s="136">
        <f t="shared" si="12"/>
        <v>20921</v>
      </c>
      <c r="AV25" s="136">
        <f t="shared" si="13"/>
        <v>3828543</v>
      </c>
      <c r="AW25" s="11">
        <f t="shared" si="1"/>
        <v>-3.9992890053593104</v>
      </c>
      <c r="AX25" s="12">
        <f>IFERROR((#REF!/G25),0)</f>
        <v>0</v>
      </c>
      <c r="AY25" s="12">
        <f t="shared" si="2"/>
        <v>0</v>
      </c>
      <c r="AZ25" s="61" t="s">
        <v>183</v>
      </c>
      <c r="BA25" s="62">
        <f t="shared" si="14"/>
        <v>20921</v>
      </c>
      <c r="BB25" s="63">
        <f t="shared" si="42"/>
        <v>3828543</v>
      </c>
      <c r="BC25" s="125">
        <f t="shared" si="3"/>
        <v>-1.0075808463679108</v>
      </c>
      <c r="BD25" s="125">
        <f t="shared" si="4"/>
        <v>-1.1625971209001635</v>
      </c>
      <c r="BE25" s="126">
        <f t="shared" si="5"/>
        <v>0</v>
      </c>
      <c r="BF25" s="126">
        <f t="shared" si="6"/>
        <v>0</v>
      </c>
      <c r="BG25" s="49" t="s">
        <v>253</v>
      </c>
    </row>
    <row r="26" spans="1:59" ht="58" x14ac:dyDescent="0.35">
      <c r="A26" s="208"/>
      <c r="B26" s="187" t="s">
        <v>184</v>
      </c>
      <c r="C26" s="22" t="s">
        <v>185</v>
      </c>
      <c r="D26" s="22" t="s">
        <v>153</v>
      </c>
      <c r="E26" s="47" t="s">
        <v>99</v>
      </c>
      <c r="F26" s="46">
        <v>0.01</v>
      </c>
      <c r="G26" s="23" t="s">
        <v>136</v>
      </c>
      <c r="H26" s="23" t="s">
        <v>254</v>
      </c>
      <c r="I26" s="58">
        <v>0</v>
      </c>
      <c r="J26" s="55">
        <v>0</v>
      </c>
      <c r="K26" s="58">
        <v>0</v>
      </c>
      <c r="L26" s="21">
        <v>0</v>
      </c>
      <c r="M26" s="58">
        <v>0</v>
      </c>
      <c r="N26" s="21">
        <v>0</v>
      </c>
      <c r="O26" s="58">
        <v>0</v>
      </c>
      <c r="P26" s="21">
        <v>0</v>
      </c>
      <c r="Q26" s="58">
        <v>0</v>
      </c>
      <c r="R26" s="21">
        <v>0</v>
      </c>
      <c r="S26" s="58">
        <v>0</v>
      </c>
      <c r="T26" s="21">
        <v>0</v>
      </c>
      <c r="U26" s="58">
        <v>0</v>
      </c>
      <c r="V26" s="21">
        <v>0</v>
      </c>
      <c r="W26" s="58">
        <v>0</v>
      </c>
      <c r="X26" s="21">
        <f t="shared" si="7"/>
        <v>0</v>
      </c>
      <c r="Y26" s="58">
        <f t="shared" si="8"/>
        <v>0</v>
      </c>
      <c r="Z26" s="21">
        <f t="shared" si="9"/>
        <v>0</v>
      </c>
      <c r="AA26" s="58">
        <f t="shared" si="8"/>
        <v>0</v>
      </c>
      <c r="AB26" s="36">
        <v>0</v>
      </c>
      <c r="AC26" s="58">
        <f t="shared" si="8"/>
        <v>0</v>
      </c>
      <c r="AD26" s="21">
        <v>0</v>
      </c>
      <c r="AE26" s="58">
        <f t="shared" si="8"/>
        <v>0</v>
      </c>
      <c r="AF26" s="21">
        <v>0</v>
      </c>
      <c r="AG26" s="58">
        <f t="shared" si="8"/>
        <v>0</v>
      </c>
      <c r="AH26" s="21">
        <v>0</v>
      </c>
      <c r="AI26" s="58">
        <f t="shared" si="8"/>
        <v>0</v>
      </c>
      <c r="AJ26" s="21">
        <v>0</v>
      </c>
      <c r="AK26" s="58">
        <f t="shared" si="8"/>
        <v>0</v>
      </c>
      <c r="AL26" s="21">
        <v>0</v>
      </c>
      <c r="AM26" s="58">
        <v>0</v>
      </c>
      <c r="AN26" s="21">
        <v>0</v>
      </c>
      <c r="AO26" s="58">
        <v>0</v>
      </c>
      <c r="AP26" s="21">
        <v>0</v>
      </c>
      <c r="AQ26" s="58">
        <f t="shared" si="10"/>
        <v>0</v>
      </c>
      <c r="AR26" s="55">
        <f t="shared" si="11"/>
        <v>0</v>
      </c>
      <c r="AS26" s="58">
        <f t="shared" si="40"/>
        <v>0</v>
      </c>
      <c r="AT26" s="21">
        <f t="shared" si="41"/>
        <v>0</v>
      </c>
      <c r="AU26" s="136">
        <f t="shared" si="12"/>
        <v>0</v>
      </c>
      <c r="AV26" s="136">
        <f t="shared" si="13"/>
        <v>0</v>
      </c>
      <c r="AW26" s="11">
        <f t="shared" si="1"/>
        <v>0</v>
      </c>
      <c r="AX26" s="12">
        <f>IFERROR((#REF!/G26),0)</f>
        <v>0</v>
      </c>
      <c r="AY26" s="12">
        <f t="shared" si="2"/>
        <v>0</v>
      </c>
      <c r="AZ26" s="61" t="s">
        <v>186</v>
      </c>
      <c r="BA26" s="62">
        <f t="shared" si="14"/>
        <v>0</v>
      </c>
      <c r="BB26" s="63">
        <f t="shared" si="42"/>
        <v>0</v>
      </c>
      <c r="BC26" s="125">
        <f t="shared" si="3"/>
        <v>0</v>
      </c>
      <c r="BD26" s="125">
        <f t="shared" si="4"/>
        <v>0</v>
      </c>
      <c r="BE26" s="126">
        <f t="shared" si="5"/>
        <v>0</v>
      </c>
      <c r="BF26" s="126">
        <f t="shared" si="6"/>
        <v>0</v>
      </c>
      <c r="BG26" s="61" t="s">
        <v>186</v>
      </c>
    </row>
    <row r="27" spans="1:59" ht="68.25" customHeight="1" x14ac:dyDescent="0.35">
      <c r="A27" s="208"/>
      <c r="B27" s="188"/>
      <c r="C27" s="22" t="s">
        <v>187</v>
      </c>
      <c r="D27" s="22" t="s">
        <v>153</v>
      </c>
      <c r="E27" s="47" t="s">
        <v>99</v>
      </c>
      <c r="F27" s="46">
        <v>0.01</v>
      </c>
      <c r="G27" s="23" t="s">
        <v>136</v>
      </c>
      <c r="H27" s="23" t="s">
        <v>254</v>
      </c>
      <c r="I27" s="58">
        <v>0</v>
      </c>
      <c r="J27" s="55">
        <v>0</v>
      </c>
      <c r="K27" s="58">
        <v>0</v>
      </c>
      <c r="L27" s="21">
        <v>0</v>
      </c>
      <c r="M27" s="58">
        <v>0</v>
      </c>
      <c r="N27" s="21">
        <v>0</v>
      </c>
      <c r="O27" s="58">
        <v>0</v>
      </c>
      <c r="P27" s="21">
        <v>0</v>
      </c>
      <c r="Q27" s="58">
        <v>0</v>
      </c>
      <c r="R27" s="21">
        <v>0</v>
      </c>
      <c r="S27" s="58">
        <v>0</v>
      </c>
      <c r="T27" s="21">
        <v>0</v>
      </c>
      <c r="U27" s="58">
        <v>0</v>
      </c>
      <c r="V27" s="21">
        <v>0</v>
      </c>
      <c r="W27" s="58">
        <v>0</v>
      </c>
      <c r="X27" s="21">
        <f t="shared" si="7"/>
        <v>0</v>
      </c>
      <c r="Y27" s="58">
        <f t="shared" si="8"/>
        <v>0</v>
      </c>
      <c r="Z27" s="21">
        <f t="shared" si="9"/>
        <v>0</v>
      </c>
      <c r="AA27" s="58">
        <f t="shared" si="8"/>
        <v>0</v>
      </c>
      <c r="AB27" s="36">
        <v>0</v>
      </c>
      <c r="AC27" s="58">
        <f t="shared" si="8"/>
        <v>0</v>
      </c>
      <c r="AD27" s="21">
        <v>0</v>
      </c>
      <c r="AE27" s="58">
        <f t="shared" si="8"/>
        <v>0</v>
      </c>
      <c r="AF27" s="21">
        <v>0</v>
      </c>
      <c r="AG27" s="58">
        <f t="shared" si="8"/>
        <v>0</v>
      </c>
      <c r="AH27" s="21">
        <v>0</v>
      </c>
      <c r="AI27" s="46">
        <v>0</v>
      </c>
      <c r="AJ27" s="21">
        <v>0</v>
      </c>
      <c r="AK27" s="58">
        <f t="shared" si="8"/>
        <v>0</v>
      </c>
      <c r="AL27" s="21">
        <v>0</v>
      </c>
      <c r="AM27" s="58">
        <v>0</v>
      </c>
      <c r="AN27" s="21">
        <v>0</v>
      </c>
      <c r="AO27" s="58">
        <v>0</v>
      </c>
      <c r="AP27" s="21">
        <v>0</v>
      </c>
      <c r="AQ27" s="58">
        <f t="shared" si="10"/>
        <v>0</v>
      </c>
      <c r="AR27" s="55">
        <f t="shared" si="11"/>
        <v>0</v>
      </c>
      <c r="AS27" s="58">
        <f t="shared" si="40"/>
        <v>0</v>
      </c>
      <c r="AT27" s="21">
        <f t="shared" si="41"/>
        <v>0</v>
      </c>
      <c r="AU27" s="136">
        <f t="shared" si="12"/>
        <v>0</v>
      </c>
      <c r="AV27" s="136">
        <f t="shared" si="13"/>
        <v>0</v>
      </c>
      <c r="AW27" s="11">
        <f t="shared" si="1"/>
        <v>0</v>
      </c>
      <c r="AX27" s="12">
        <f>IFERROR((#REF!/G27),0)</f>
        <v>0</v>
      </c>
      <c r="AY27" s="12">
        <f t="shared" si="2"/>
        <v>0</v>
      </c>
      <c r="AZ27" s="61" t="s">
        <v>186</v>
      </c>
      <c r="BA27" s="62">
        <f t="shared" si="14"/>
        <v>0</v>
      </c>
      <c r="BB27" s="63">
        <f t="shared" si="42"/>
        <v>0</v>
      </c>
      <c r="BC27" s="125">
        <f t="shared" si="3"/>
        <v>0</v>
      </c>
      <c r="BD27" s="125">
        <f t="shared" si="4"/>
        <v>0</v>
      </c>
      <c r="BE27" s="126">
        <f t="shared" si="5"/>
        <v>0</v>
      </c>
      <c r="BF27" s="126">
        <f t="shared" si="6"/>
        <v>0</v>
      </c>
      <c r="BG27" s="61" t="s">
        <v>186</v>
      </c>
    </row>
    <row r="28" spans="1:59" ht="58" x14ac:dyDescent="0.35">
      <c r="A28" s="208"/>
      <c r="B28" s="187" t="s">
        <v>188</v>
      </c>
      <c r="C28" s="22" t="s">
        <v>189</v>
      </c>
      <c r="D28" s="22" t="s">
        <v>190</v>
      </c>
      <c r="E28" s="47" t="s">
        <v>99</v>
      </c>
      <c r="F28" s="46">
        <v>0</v>
      </c>
      <c r="G28" s="23" t="s">
        <v>136</v>
      </c>
      <c r="H28" s="23" t="s">
        <v>254</v>
      </c>
      <c r="I28" s="58">
        <v>0</v>
      </c>
      <c r="J28" s="55">
        <v>0</v>
      </c>
      <c r="K28" s="58">
        <v>0</v>
      </c>
      <c r="L28" s="21">
        <v>0</v>
      </c>
      <c r="M28" s="58">
        <v>0</v>
      </c>
      <c r="N28" s="21">
        <v>0</v>
      </c>
      <c r="O28" s="58">
        <v>0</v>
      </c>
      <c r="P28" s="21">
        <v>0</v>
      </c>
      <c r="Q28" s="58">
        <v>0</v>
      </c>
      <c r="R28" s="21">
        <v>0</v>
      </c>
      <c r="S28" s="58">
        <v>0</v>
      </c>
      <c r="T28" s="21">
        <v>0</v>
      </c>
      <c r="U28" s="58">
        <v>0</v>
      </c>
      <c r="V28" s="21">
        <v>0</v>
      </c>
      <c r="W28" s="58">
        <v>0</v>
      </c>
      <c r="X28" s="21">
        <f t="shared" si="7"/>
        <v>0</v>
      </c>
      <c r="Y28" s="58">
        <f t="shared" si="8"/>
        <v>0</v>
      </c>
      <c r="Z28" s="21">
        <f t="shared" si="9"/>
        <v>0</v>
      </c>
      <c r="AA28" s="58">
        <f t="shared" si="8"/>
        <v>0</v>
      </c>
      <c r="AB28" s="36">
        <v>0</v>
      </c>
      <c r="AC28" s="58">
        <f t="shared" si="8"/>
        <v>0</v>
      </c>
      <c r="AD28" s="21">
        <v>0</v>
      </c>
      <c r="AE28" s="58">
        <f t="shared" si="8"/>
        <v>0</v>
      </c>
      <c r="AF28" s="21">
        <v>0</v>
      </c>
      <c r="AG28" s="58">
        <f t="shared" si="8"/>
        <v>0</v>
      </c>
      <c r="AH28" s="21">
        <v>0</v>
      </c>
      <c r="AI28" s="58">
        <f t="shared" ref="AI28" si="43">U28+W28+Y28+AA28+AC28+AE28</f>
        <v>0</v>
      </c>
      <c r="AJ28" s="21">
        <v>0</v>
      </c>
      <c r="AK28" s="58">
        <f t="shared" ref="AK28" si="44">W28+Y28+AA28+AC28+AE28+AG28</f>
        <v>0</v>
      </c>
      <c r="AL28" s="21">
        <v>0</v>
      </c>
      <c r="AM28" s="58">
        <f t="shared" ref="AM28" si="45">Y28+AA28+AC28+AE28+AG28+AI28</f>
        <v>0</v>
      </c>
      <c r="AN28" s="21">
        <v>0</v>
      </c>
      <c r="AO28" s="58">
        <f t="shared" ref="AO28" si="46">AA28+AC28+AE28+AG28+AI28+AK28</f>
        <v>0</v>
      </c>
      <c r="AP28" s="21">
        <v>0</v>
      </c>
      <c r="AQ28" s="58">
        <f t="shared" si="10"/>
        <v>0</v>
      </c>
      <c r="AR28" s="55">
        <f t="shared" si="11"/>
        <v>0</v>
      </c>
      <c r="AS28" s="58">
        <f t="shared" si="40"/>
        <v>0</v>
      </c>
      <c r="AT28" s="21">
        <f t="shared" si="41"/>
        <v>0</v>
      </c>
      <c r="AU28" s="136">
        <f t="shared" si="12"/>
        <v>0</v>
      </c>
      <c r="AV28" s="136">
        <f t="shared" si="13"/>
        <v>0</v>
      </c>
      <c r="AW28" s="11">
        <f t="shared" si="1"/>
        <v>0</v>
      </c>
      <c r="AX28" s="12">
        <f>IFERROR((#REF!/G28),0)</f>
        <v>0</v>
      </c>
      <c r="AY28" s="12">
        <f t="shared" si="2"/>
        <v>0</v>
      </c>
      <c r="AZ28" s="61" t="s">
        <v>191</v>
      </c>
      <c r="BA28" s="62">
        <f t="shared" si="14"/>
        <v>0</v>
      </c>
      <c r="BB28" s="63">
        <f t="shared" si="42"/>
        <v>0</v>
      </c>
      <c r="BC28" s="125">
        <f t="shared" si="3"/>
        <v>0</v>
      </c>
      <c r="BD28" s="125">
        <f t="shared" si="4"/>
        <v>0</v>
      </c>
      <c r="BE28" s="126">
        <f t="shared" si="5"/>
        <v>0</v>
      </c>
      <c r="BF28" s="126">
        <f t="shared" si="6"/>
        <v>0</v>
      </c>
      <c r="BG28" s="61" t="s">
        <v>191</v>
      </c>
    </row>
    <row r="29" spans="1:59" ht="58" x14ac:dyDescent="0.35">
      <c r="A29" s="208"/>
      <c r="B29" s="188"/>
      <c r="C29" s="22" t="s">
        <v>192</v>
      </c>
      <c r="D29" s="22" t="s">
        <v>190</v>
      </c>
      <c r="E29" s="47" t="s">
        <v>99</v>
      </c>
      <c r="F29" s="46">
        <v>0</v>
      </c>
      <c r="G29" s="23" t="s">
        <v>136</v>
      </c>
      <c r="H29" s="23" t="s">
        <v>254</v>
      </c>
      <c r="I29" s="58">
        <v>0</v>
      </c>
      <c r="J29" s="55">
        <v>0</v>
      </c>
      <c r="K29" s="58">
        <v>0</v>
      </c>
      <c r="L29" s="21">
        <v>0</v>
      </c>
      <c r="M29" s="58">
        <v>0</v>
      </c>
      <c r="N29" s="21">
        <v>0</v>
      </c>
      <c r="O29" s="58">
        <v>0</v>
      </c>
      <c r="P29" s="21">
        <v>0</v>
      </c>
      <c r="Q29" s="58">
        <v>0</v>
      </c>
      <c r="R29" s="21">
        <v>0</v>
      </c>
      <c r="S29" s="58">
        <v>0</v>
      </c>
      <c r="T29" s="21">
        <v>0</v>
      </c>
      <c r="U29" s="58">
        <v>0</v>
      </c>
      <c r="V29" s="21">
        <v>0</v>
      </c>
      <c r="W29" s="58">
        <v>0</v>
      </c>
      <c r="X29" s="21">
        <f t="shared" si="7"/>
        <v>0</v>
      </c>
      <c r="Y29" s="58">
        <f t="shared" si="8"/>
        <v>0</v>
      </c>
      <c r="Z29" s="21">
        <f t="shared" si="9"/>
        <v>0</v>
      </c>
      <c r="AA29" s="58">
        <f t="shared" si="8"/>
        <v>0</v>
      </c>
      <c r="AB29" s="36">
        <v>0</v>
      </c>
      <c r="AC29" s="58">
        <f t="shared" si="8"/>
        <v>0</v>
      </c>
      <c r="AD29" s="21">
        <v>0</v>
      </c>
      <c r="AE29" s="58">
        <f t="shared" si="8"/>
        <v>0</v>
      </c>
      <c r="AF29" s="21">
        <v>0</v>
      </c>
      <c r="AG29" s="58">
        <v>0</v>
      </c>
      <c r="AH29" s="21">
        <v>0</v>
      </c>
      <c r="AI29" s="58">
        <v>0</v>
      </c>
      <c r="AJ29" s="21">
        <v>0</v>
      </c>
      <c r="AK29" s="58">
        <v>0</v>
      </c>
      <c r="AL29" s="21">
        <v>0</v>
      </c>
      <c r="AM29" s="58">
        <v>0</v>
      </c>
      <c r="AN29" s="21">
        <v>0</v>
      </c>
      <c r="AO29" s="58">
        <v>0</v>
      </c>
      <c r="AP29" s="21">
        <v>0</v>
      </c>
      <c r="AQ29" s="58">
        <f t="shared" si="10"/>
        <v>0</v>
      </c>
      <c r="AR29" s="55">
        <f t="shared" si="11"/>
        <v>0</v>
      </c>
      <c r="AS29" s="58">
        <f t="shared" si="40"/>
        <v>0</v>
      </c>
      <c r="AT29" s="21">
        <f t="shared" si="41"/>
        <v>0</v>
      </c>
      <c r="AU29" s="136">
        <f t="shared" si="12"/>
        <v>0</v>
      </c>
      <c r="AV29" s="136">
        <f t="shared" si="13"/>
        <v>0</v>
      </c>
      <c r="AW29" s="11">
        <f t="shared" si="1"/>
        <v>0</v>
      </c>
      <c r="AX29" s="12">
        <f>IFERROR((#REF!/G29),0)</f>
        <v>0</v>
      </c>
      <c r="AY29" s="12">
        <f t="shared" si="2"/>
        <v>0</v>
      </c>
      <c r="AZ29" s="61" t="s">
        <v>191</v>
      </c>
      <c r="BA29" s="62">
        <f t="shared" si="14"/>
        <v>0</v>
      </c>
      <c r="BB29" s="63">
        <f t="shared" si="42"/>
        <v>0</v>
      </c>
      <c r="BC29" s="125">
        <f t="shared" si="3"/>
        <v>0</v>
      </c>
      <c r="BD29" s="125">
        <f t="shared" si="4"/>
        <v>0</v>
      </c>
      <c r="BE29" s="126">
        <f t="shared" si="5"/>
        <v>0</v>
      </c>
      <c r="BF29" s="126">
        <f t="shared" si="6"/>
        <v>0</v>
      </c>
      <c r="BG29" s="61" t="s">
        <v>191</v>
      </c>
    </row>
    <row r="30" spans="1:59" ht="98.25" customHeight="1" x14ac:dyDescent="0.35">
      <c r="A30" s="208"/>
      <c r="B30" s="22" t="s">
        <v>193</v>
      </c>
      <c r="C30" s="22" t="s">
        <v>194</v>
      </c>
      <c r="D30" s="47">
        <v>1</v>
      </c>
      <c r="E30" s="45" t="s">
        <v>101</v>
      </c>
      <c r="F30" s="23" t="s">
        <v>136</v>
      </c>
      <c r="G30" s="23" t="s">
        <v>136</v>
      </c>
      <c r="H30" s="23" t="s">
        <v>242</v>
      </c>
      <c r="I30" s="23">
        <v>0</v>
      </c>
      <c r="J30" s="55">
        <v>0</v>
      </c>
      <c r="K30" s="58">
        <v>0</v>
      </c>
      <c r="L30" s="21">
        <v>0</v>
      </c>
      <c r="M30" s="58">
        <v>1</v>
      </c>
      <c r="N30" s="21">
        <v>76101671</v>
      </c>
      <c r="O30" s="58">
        <v>0</v>
      </c>
      <c r="P30" s="21">
        <v>0</v>
      </c>
      <c r="Q30" s="58">
        <v>0</v>
      </c>
      <c r="R30" s="21">
        <v>0</v>
      </c>
      <c r="S30" s="58">
        <v>0</v>
      </c>
      <c r="T30" s="21">
        <v>0</v>
      </c>
      <c r="U30" s="58">
        <v>0</v>
      </c>
      <c r="V30" s="21">
        <v>0</v>
      </c>
      <c r="W30" s="58">
        <v>0</v>
      </c>
      <c r="X30" s="21">
        <v>0</v>
      </c>
      <c r="Y30" s="58">
        <f t="shared" si="8"/>
        <v>1</v>
      </c>
      <c r="Z30" s="21">
        <f>L30+N30+P30+R30+T30+V30</f>
        <v>76101671</v>
      </c>
      <c r="AA30" s="58">
        <f>W30+Y30</f>
        <v>1</v>
      </c>
      <c r="AB30" s="120">
        <f>Z30+X30</f>
        <v>76101671</v>
      </c>
      <c r="AC30" s="23">
        <v>0</v>
      </c>
      <c r="AD30" s="21">
        <v>0</v>
      </c>
      <c r="AE30" s="23">
        <v>0</v>
      </c>
      <c r="AF30" s="21">
        <v>0</v>
      </c>
      <c r="AG30" s="58">
        <f t="shared" si="8"/>
        <v>2</v>
      </c>
      <c r="AH30" s="21">
        <v>84878705</v>
      </c>
      <c r="AI30" s="58">
        <v>0</v>
      </c>
      <c r="AJ30" s="21">
        <v>0</v>
      </c>
      <c r="AK30" s="58">
        <v>0</v>
      </c>
      <c r="AL30" s="21">
        <v>0</v>
      </c>
      <c r="AM30" s="58">
        <v>0</v>
      </c>
      <c r="AN30" s="21">
        <v>0</v>
      </c>
      <c r="AO30" s="58">
        <v>0</v>
      </c>
      <c r="AP30" s="21">
        <v>0</v>
      </c>
      <c r="AQ30" s="58">
        <f t="shared" si="10"/>
        <v>0</v>
      </c>
      <c r="AR30" s="55">
        <v>0</v>
      </c>
      <c r="AS30" s="58">
        <f t="shared" si="40"/>
        <v>2</v>
      </c>
      <c r="AT30" s="21">
        <f t="shared" si="41"/>
        <v>84878705</v>
      </c>
      <c r="AU30" s="136">
        <f t="shared" si="12"/>
        <v>2</v>
      </c>
      <c r="AV30" s="136">
        <f t="shared" si="13"/>
        <v>84878705</v>
      </c>
      <c r="AW30" s="11">
        <f t="shared" si="1"/>
        <v>0</v>
      </c>
      <c r="AX30" s="12">
        <f>IFERROR((#REF!/G30),0)</f>
        <v>0</v>
      </c>
      <c r="AY30" s="12">
        <f t="shared" si="2"/>
        <v>0</v>
      </c>
      <c r="AZ30" s="61" t="s">
        <v>196</v>
      </c>
      <c r="BA30" s="62">
        <f t="shared" si="14"/>
        <v>2</v>
      </c>
      <c r="BB30" s="63">
        <f t="shared" si="42"/>
        <v>84878705</v>
      </c>
      <c r="BC30" s="125">
        <f t="shared" si="3"/>
        <v>-1</v>
      </c>
      <c r="BD30" s="125">
        <f t="shared" si="4"/>
        <v>-0.11533299971823219</v>
      </c>
      <c r="BE30" s="126">
        <f t="shared" si="5"/>
        <v>0</v>
      </c>
      <c r="BF30" s="126">
        <f t="shared" si="6"/>
        <v>0</v>
      </c>
      <c r="BG30" s="49" t="s">
        <v>255</v>
      </c>
    </row>
    <row r="31" spans="1:59" ht="180" customHeight="1" x14ac:dyDescent="0.35">
      <c r="A31" s="203" t="s">
        <v>198</v>
      </c>
      <c r="B31" s="187" t="s">
        <v>199</v>
      </c>
      <c r="C31" s="26" t="s">
        <v>200</v>
      </c>
      <c r="D31" s="26" t="s">
        <v>201</v>
      </c>
      <c r="E31" s="45" t="s">
        <v>101</v>
      </c>
      <c r="F31" s="23" t="s">
        <v>136</v>
      </c>
      <c r="G31" s="23" t="s">
        <v>136</v>
      </c>
      <c r="H31" s="23" t="s">
        <v>246</v>
      </c>
      <c r="I31" s="60">
        <v>271</v>
      </c>
      <c r="J31" s="55">
        <v>2696325</v>
      </c>
      <c r="K31" s="58">
        <v>104.29</v>
      </c>
      <c r="L31" s="21">
        <v>906817.5</v>
      </c>
      <c r="M31" s="58">
        <v>104.29</v>
      </c>
      <c r="N31" s="21">
        <v>906817.5</v>
      </c>
      <c r="O31" s="58">
        <v>53.664999999999999</v>
      </c>
      <c r="P31" s="21">
        <v>528161</v>
      </c>
      <c r="Q31" s="58">
        <v>53.664999999999999</v>
      </c>
      <c r="R31" s="21">
        <v>528161</v>
      </c>
      <c r="S31" s="58">
        <v>68.180000000000007</v>
      </c>
      <c r="T31" s="21">
        <v>651991.5</v>
      </c>
      <c r="U31" s="58">
        <v>68.180000000000007</v>
      </c>
      <c r="V31" s="21">
        <v>651991.5</v>
      </c>
      <c r="W31" s="58">
        <f t="shared" si="7"/>
        <v>271</v>
      </c>
      <c r="X31" s="21">
        <f t="shared" si="7"/>
        <v>2696325</v>
      </c>
      <c r="Y31" s="58">
        <f t="shared" si="8"/>
        <v>452.27000000000004</v>
      </c>
      <c r="Z31" s="21">
        <f t="shared" si="9"/>
        <v>4173940</v>
      </c>
      <c r="AA31" s="58">
        <f>W31+Y31</f>
        <v>723.27</v>
      </c>
      <c r="AB31" s="120">
        <f>Z31+X31</f>
        <v>6870265</v>
      </c>
      <c r="AC31" s="56">
        <v>444</v>
      </c>
      <c r="AD31" s="21">
        <v>4450111</v>
      </c>
      <c r="AE31" s="58">
        <v>65.477699999999999</v>
      </c>
      <c r="AF31" s="21">
        <v>684096</v>
      </c>
      <c r="AG31" s="58">
        <v>65.477699999999999</v>
      </c>
      <c r="AH31" s="21">
        <v>684095</v>
      </c>
      <c r="AI31" s="58">
        <v>85.596649999999997</v>
      </c>
      <c r="AJ31" s="21">
        <v>1746669</v>
      </c>
      <c r="AK31" s="58">
        <v>85.596649999999997</v>
      </c>
      <c r="AL31" s="21">
        <v>1746668</v>
      </c>
      <c r="AM31" s="130">
        <v>105.3432</v>
      </c>
      <c r="AN31" s="131">
        <v>1050046</v>
      </c>
      <c r="AO31" s="130">
        <v>105.3432</v>
      </c>
      <c r="AP31" s="131">
        <v>1050046</v>
      </c>
      <c r="AQ31" s="58">
        <f t="shared" si="10"/>
        <v>444</v>
      </c>
      <c r="AR31" s="55">
        <f t="shared" si="11"/>
        <v>4450111</v>
      </c>
      <c r="AS31" s="58">
        <f t="shared" si="40"/>
        <v>512.83510000000001</v>
      </c>
      <c r="AT31" s="21">
        <f t="shared" si="41"/>
        <v>6961620</v>
      </c>
      <c r="AU31" s="136">
        <f t="shared" si="12"/>
        <v>956.83510000000001</v>
      </c>
      <c r="AV31" s="136">
        <f t="shared" si="13"/>
        <v>11411731</v>
      </c>
      <c r="AW31" s="11">
        <f t="shared" si="1"/>
        <v>-0.65043568560911602</v>
      </c>
      <c r="AX31" s="12">
        <f>IFERROR((#REF!/G31),0)</f>
        <v>0</v>
      </c>
      <c r="AY31" s="12">
        <f t="shared" si="2"/>
        <v>0</v>
      </c>
      <c r="AZ31" s="61" t="s">
        <v>202</v>
      </c>
      <c r="BA31" s="62">
        <f>AQ31+AS31</f>
        <v>956.83510000000001</v>
      </c>
      <c r="BB31" s="63">
        <f t="shared" si="42"/>
        <v>11411731</v>
      </c>
      <c r="BC31" s="125">
        <f t="shared" si="3"/>
        <v>-0.32292933482655162</v>
      </c>
      <c r="BD31" s="125">
        <f t="shared" si="4"/>
        <v>-0.66103214359271445</v>
      </c>
      <c r="BE31" s="126">
        <f t="shared" si="5"/>
        <v>0</v>
      </c>
      <c r="BF31" s="126">
        <f t="shared" si="6"/>
        <v>0</v>
      </c>
      <c r="BG31" s="49" t="s">
        <v>256</v>
      </c>
    </row>
    <row r="32" spans="1:59" ht="43.5" x14ac:dyDescent="0.35">
      <c r="A32" s="204"/>
      <c r="B32" s="206"/>
      <c r="C32" s="26" t="s">
        <v>203</v>
      </c>
      <c r="D32" s="26" t="s">
        <v>201</v>
      </c>
      <c r="E32" s="80" t="s">
        <v>101</v>
      </c>
      <c r="F32" s="23" t="s">
        <v>136</v>
      </c>
      <c r="G32" s="23" t="s">
        <v>136</v>
      </c>
      <c r="H32" s="23" t="s">
        <v>246</v>
      </c>
      <c r="I32" s="23" t="s">
        <v>136</v>
      </c>
      <c r="J32" s="23" t="s">
        <v>136</v>
      </c>
      <c r="K32" s="23" t="s">
        <v>136</v>
      </c>
      <c r="L32" s="23" t="s">
        <v>136</v>
      </c>
      <c r="M32" s="23" t="s">
        <v>136</v>
      </c>
      <c r="N32" s="23" t="s">
        <v>136</v>
      </c>
      <c r="O32" s="23" t="s">
        <v>136</v>
      </c>
      <c r="P32" s="23" t="s">
        <v>136</v>
      </c>
      <c r="Q32" s="23" t="s">
        <v>136</v>
      </c>
      <c r="R32" s="23" t="s">
        <v>136</v>
      </c>
      <c r="S32" s="23" t="s">
        <v>136</v>
      </c>
      <c r="T32" s="23" t="s">
        <v>136</v>
      </c>
      <c r="U32" s="23" t="s">
        <v>136</v>
      </c>
      <c r="V32" s="23" t="s">
        <v>136</v>
      </c>
      <c r="W32" s="23" t="s">
        <v>136</v>
      </c>
      <c r="X32" s="23" t="s">
        <v>136</v>
      </c>
      <c r="Y32" s="23" t="s">
        <v>136</v>
      </c>
      <c r="Z32" s="23" t="s">
        <v>136</v>
      </c>
      <c r="AA32" s="23" t="s">
        <v>136</v>
      </c>
      <c r="AB32" s="23" t="s">
        <v>136</v>
      </c>
      <c r="AC32" s="23" t="s">
        <v>136</v>
      </c>
      <c r="AD32" s="23" t="s">
        <v>136</v>
      </c>
      <c r="AE32" s="23" t="s">
        <v>136</v>
      </c>
      <c r="AF32" s="23" t="s">
        <v>136</v>
      </c>
      <c r="AG32" s="23" t="s">
        <v>136</v>
      </c>
      <c r="AH32" s="23" t="s">
        <v>136</v>
      </c>
      <c r="AI32" s="23" t="s">
        <v>136</v>
      </c>
      <c r="AJ32" s="23" t="s">
        <v>136</v>
      </c>
      <c r="AK32" s="23" t="s">
        <v>136</v>
      </c>
      <c r="AL32" s="23" t="s">
        <v>136</v>
      </c>
      <c r="AM32" s="23" t="s">
        <v>136</v>
      </c>
      <c r="AN32" s="23" t="s">
        <v>136</v>
      </c>
      <c r="AO32" s="23" t="s">
        <v>136</v>
      </c>
      <c r="AP32" s="23" t="s">
        <v>136</v>
      </c>
      <c r="AQ32" s="23" t="s">
        <v>136</v>
      </c>
      <c r="AR32" s="23" t="s">
        <v>136</v>
      </c>
      <c r="AS32" s="23" t="s">
        <v>136</v>
      </c>
      <c r="AT32" s="23" t="s">
        <v>136</v>
      </c>
      <c r="AU32" s="23" t="s">
        <v>136</v>
      </c>
      <c r="AV32" s="23" t="s">
        <v>136</v>
      </c>
      <c r="AW32" s="11">
        <f t="shared" si="1"/>
        <v>0</v>
      </c>
      <c r="AX32" s="12">
        <f>IFERROR((#REF!/G32),0)</f>
        <v>0</v>
      </c>
      <c r="AY32" s="12">
        <f t="shared" si="2"/>
        <v>0</v>
      </c>
      <c r="AZ32" s="61" t="s">
        <v>204</v>
      </c>
      <c r="BA32" s="23" t="s">
        <v>136</v>
      </c>
      <c r="BB32" s="23" t="s">
        <v>136</v>
      </c>
      <c r="BC32" s="125">
        <f t="shared" si="3"/>
        <v>0</v>
      </c>
      <c r="BD32" s="125">
        <f t="shared" si="4"/>
        <v>0</v>
      </c>
      <c r="BE32" s="126">
        <f t="shared" si="5"/>
        <v>0</v>
      </c>
      <c r="BF32" s="126">
        <f t="shared" si="6"/>
        <v>0</v>
      </c>
      <c r="BG32" s="61" t="s">
        <v>204</v>
      </c>
    </row>
    <row r="33" spans="1:59" ht="184.15" customHeight="1" x14ac:dyDescent="0.35">
      <c r="A33" s="205"/>
      <c r="B33" s="207"/>
      <c r="C33" s="27" t="s">
        <v>205</v>
      </c>
      <c r="D33" s="79" t="s">
        <v>206</v>
      </c>
      <c r="E33" s="81" t="s">
        <v>101</v>
      </c>
      <c r="F33" s="23" t="s">
        <v>136</v>
      </c>
      <c r="G33" s="23" t="s">
        <v>136</v>
      </c>
      <c r="H33" s="23" t="s">
        <v>246</v>
      </c>
      <c r="I33" s="82">
        <v>135534</v>
      </c>
      <c r="J33" s="55">
        <v>76417800</v>
      </c>
      <c r="K33" s="58">
        <v>22955</v>
      </c>
      <c r="L33" s="21">
        <v>13319700</v>
      </c>
      <c r="M33" s="58">
        <v>24628</v>
      </c>
      <c r="N33" s="21">
        <v>14290460</v>
      </c>
      <c r="O33" s="58">
        <v>23463</v>
      </c>
      <c r="P33" s="21">
        <v>13778340</v>
      </c>
      <c r="Q33" s="58">
        <v>22569</v>
      </c>
      <c r="R33" s="21">
        <v>13518410</v>
      </c>
      <c r="S33" s="58">
        <v>25443</v>
      </c>
      <c r="T33" s="21">
        <v>15544680</v>
      </c>
      <c r="U33" s="58">
        <v>25268</v>
      </c>
      <c r="V33" s="21">
        <v>15746520</v>
      </c>
      <c r="W33" s="58">
        <f t="shared" si="7"/>
        <v>135534</v>
      </c>
      <c r="X33" s="21">
        <f t="shared" si="7"/>
        <v>76417800</v>
      </c>
      <c r="Y33" s="58">
        <f t="shared" si="8"/>
        <v>144326</v>
      </c>
      <c r="Z33" s="21">
        <f t="shared" si="9"/>
        <v>86198110</v>
      </c>
      <c r="AA33" s="58">
        <f>W33+Y33</f>
        <v>279860</v>
      </c>
      <c r="AB33" s="120">
        <f>Z33+X33</f>
        <v>162615910</v>
      </c>
      <c r="AC33" s="75">
        <v>144851</v>
      </c>
      <c r="AD33" s="21">
        <v>95396660</v>
      </c>
      <c r="AE33" s="58">
        <v>24007</v>
      </c>
      <c r="AF33" s="21">
        <v>16917150</v>
      </c>
      <c r="AG33" s="58">
        <v>21010</v>
      </c>
      <c r="AH33" s="21">
        <v>15101340</v>
      </c>
      <c r="AI33" s="58">
        <f>24480+73</f>
        <v>24553</v>
      </c>
      <c r="AJ33" s="21">
        <v>17753840</v>
      </c>
      <c r="AK33" s="58">
        <f>25080+69</f>
        <v>25149</v>
      </c>
      <c r="AL33" s="21">
        <v>18184780</v>
      </c>
      <c r="AM33" s="58">
        <v>24013</v>
      </c>
      <c r="AN33" s="21">
        <v>17363370</v>
      </c>
      <c r="AO33" s="129">
        <v>27671</v>
      </c>
      <c r="AP33" s="21">
        <v>20228500</v>
      </c>
      <c r="AQ33" s="58">
        <f t="shared" si="10"/>
        <v>144851</v>
      </c>
      <c r="AR33" s="55">
        <f t="shared" si="11"/>
        <v>95396660</v>
      </c>
      <c r="AS33" s="58">
        <f t="shared" si="40"/>
        <v>146403</v>
      </c>
      <c r="AT33" s="21">
        <f>AF33+AH33+AJ33+AL33+AN33+AP33</f>
        <v>105548980</v>
      </c>
      <c r="AU33" s="136">
        <f t="shared" si="12"/>
        <v>291254</v>
      </c>
      <c r="AV33" s="136">
        <f t="shared" si="13"/>
        <v>200945640</v>
      </c>
      <c r="AW33" s="11">
        <f t="shared" si="1"/>
        <v>-0.24835653473405417</v>
      </c>
      <c r="AX33" s="12">
        <f>IFERROR((#REF!/G33),0)</f>
        <v>0</v>
      </c>
      <c r="AY33" s="12">
        <f t="shared" si="2"/>
        <v>0</v>
      </c>
      <c r="AZ33" s="87" t="s">
        <v>207</v>
      </c>
      <c r="BA33" s="62">
        <f t="shared" si="14"/>
        <v>291254</v>
      </c>
      <c r="BB33" s="63">
        <f t="shared" si="42"/>
        <v>200945640</v>
      </c>
      <c r="BC33" s="125">
        <f t="shared" si="3"/>
        <v>-4.0713213749731914E-2</v>
      </c>
      <c r="BD33" s="125">
        <f t="shared" si="4"/>
        <v>-0.23570713345330119</v>
      </c>
      <c r="BE33" s="126">
        <f t="shared" si="5"/>
        <v>0</v>
      </c>
      <c r="BF33" s="126">
        <f t="shared" si="6"/>
        <v>0</v>
      </c>
      <c r="BG33" s="49" t="s">
        <v>257</v>
      </c>
    </row>
    <row r="34" spans="1:59" ht="145" x14ac:dyDescent="0.35">
      <c r="A34" s="51" t="s">
        <v>208</v>
      </c>
      <c r="B34" s="27" t="s">
        <v>209</v>
      </c>
      <c r="C34" s="27" t="s">
        <v>210</v>
      </c>
      <c r="D34" s="27" t="s">
        <v>211</v>
      </c>
      <c r="E34" s="73" t="s">
        <v>99</v>
      </c>
      <c r="F34" s="134">
        <v>0.01</v>
      </c>
      <c r="G34" s="23">
        <v>0.01</v>
      </c>
      <c r="H34" s="23" t="s">
        <v>258</v>
      </c>
      <c r="I34" s="82">
        <v>3</v>
      </c>
      <c r="J34" s="55">
        <v>759347</v>
      </c>
      <c r="K34" s="58">
        <v>0</v>
      </c>
      <c r="L34" s="21">
        <v>0</v>
      </c>
      <c r="M34" s="58">
        <v>0</v>
      </c>
      <c r="N34" s="21">
        <v>0</v>
      </c>
      <c r="O34" s="58">
        <v>1</v>
      </c>
      <c r="P34" s="21">
        <v>159999</v>
      </c>
      <c r="Q34" s="58">
        <v>0</v>
      </c>
      <c r="R34" s="21">
        <v>0</v>
      </c>
      <c r="S34" s="58">
        <v>0</v>
      </c>
      <c r="T34" s="21">
        <v>0</v>
      </c>
      <c r="U34" s="58">
        <v>0</v>
      </c>
      <c r="V34" s="21">
        <v>0</v>
      </c>
      <c r="W34" s="58">
        <f t="shared" si="7"/>
        <v>3</v>
      </c>
      <c r="X34" s="21">
        <f t="shared" si="7"/>
        <v>759347</v>
      </c>
      <c r="Y34" s="58">
        <f>K34+M34+O34+Q34+S34+U34</f>
        <v>1</v>
      </c>
      <c r="Z34" s="21">
        <f t="shared" si="9"/>
        <v>159999</v>
      </c>
      <c r="AA34" s="58">
        <f>W34+Y34</f>
        <v>4</v>
      </c>
      <c r="AB34" s="120">
        <f>Z34+X34</f>
        <v>919346</v>
      </c>
      <c r="AC34" s="75">
        <v>3</v>
      </c>
      <c r="AD34" s="21">
        <v>316000</v>
      </c>
      <c r="AE34" s="58">
        <v>0</v>
      </c>
      <c r="AF34" s="21">
        <v>0</v>
      </c>
      <c r="AG34" s="58">
        <v>2</v>
      </c>
      <c r="AH34" s="21">
        <v>277696</v>
      </c>
      <c r="AI34" s="58">
        <v>3</v>
      </c>
      <c r="AJ34" s="21">
        <v>563696</v>
      </c>
      <c r="AK34" s="58">
        <v>0</v>
      </c>
      <c r="AL34" s="21">
        <v>0</v>
      </c>
      <c r="AM34" s="58">
        <v>0</v>
      </c>
      <c r="AN34" s="21">
        <v>0</v>
      </c>
      <c r="AO34" s="58">
        <v>0</v>
      </c>
      <c r="AP34" s="21">
        <v>0</v>
      </c>
      <c r="AQ34" s="58">
        <f t="shared" si="10"/>
        <v>3</v>
      </c>
      <c r="AR34" s="55">
        <f>AD34</f>
        <v>316000</v>
      </c>
      <c r="AS34" s="58">
        <f t="shared" si="40"/>
        <v>5</v>
      </c>
      <c r="AT34" s="21">
        <f t="shared" si="41"/>
        <v>841392</v>
      </c>
      <c r="AU34" s="136">
        <f t="shared" si="12"/>
        <v>8</v>
      </c>
      <c r="AV34" s="136">
        <f t="shared" si="13"/>
        <v>1157392</v>
      </c>
      <c r="AW34" s="11">
        <f t="shared" si="1"/>
        <v>0.58385296840574863</v>
      </c>
      <c r="AX34" s="12">
        <f>IFERROR((#REF!/G34),0)</f>
        <v>0</v>
      </c>
      <c r="AY34" s="12">
        <f t="shared" si="2"/>
        <v>58.38529684057486</v>
      </c>
      <c r="AZ34" s="87" t="s">
        <v>259</v>
      </c>
      <c r="BA34" s="62">
        <f t="shared" si="14"/>
        <v>8</v>
      </c>
      <c r="BB34" s="63">
        <f>+AR34+AT34</f>
        <v>1157392</v>
      </c>
      <c r="BC34" s="125">
        <f t="shared" si="3"/>
        <v>-1</v>
      </c>
      <c r="BD34" s="125">
        <f t="shared" si="4"/>
        <v>-0.25892971742956417</v>
      </c>
      <c r="BE34" s="126">
        <f t="shared" si="5"/>
        <v>-100</v>
      </c>
      <c r="BF34" s="126">
        <f t="shared" si="6"/>
        <v>-25.892971742956416</v>
      </c>
      <c r="BG34" s="87" t="s">
        <v>260</v>
      </c>
    </row>
    <row r="35" spans="1:59" ht="14.5" x14ac:dyDescent="0.35">
      <c r="A35" s="14"/>
      <c r="AS35" s="58">
        <f t="shared" si="40"/>
        <v>0</v>
      </c>
      <c r="AT35" s="21">
        <f t="shared" si="41"/>
        <v>0</v>
      </c>
      <c r="AU35" s="137"/>
      <c r="AV35" s="137"/>
    </row>
    <row r="36" spans="1:59" ht="14.5" x14ac:dyDescent="0.35">
      <c r="A36" s="14"/>
    </row>
    <row r="38" spans="1:59" ht="19.5" customHeight="1" x14ac:dyDescent="0.35">
      <c r="A38" s="197" t="s">
        <v>213</v>
      </c>
      <c r="B38" s="197"/>
      <c r="C38" s="197"/>
      <c r="D38" s="197"/>
      <c r="E38" s="197"/>
      <c r="F38" s="197"/>
      <c r="G38" s="197"/>
      <c r="H38" s="197"/>
      <c r="I38" s="197"/>
      <c r="J38" s="197"/>
      <c r="K38" s="197"/>
      <c r="L38" s="197"/>
      <c r="M38" s="197"/>
      <c r="N38" s="197"/>
      <c r="O38" s="197"/>
      <c r="P38" s="197"/>
      <c r="Q38" s="197"/>
      <c r="R38" s="197"/>
      <c r="S38" s="197"/>
      <c r="T38" s="197"/>
      <c r="U38" s="197"/>
      <c r="V38" s="197"/>
      <c r="W38" s="197"/>
    </row>
  </sheetData>
  <mergeCells count="71">
    <mergeCell ref="C1:BG1"/>
    <mergeCell ref="B2:G2"/>
    <mergeCell ref="W2:X2"/>
    <mergeCell ref="AA2:BG2"/>
    <mergeCell ref="B3:G3"/>
    <mergeCell ref="AA3:BG3"/>
    <mergeCell ref="B4:G4"/>
    <mergeCell ref="W4:X4"/>
    <mergeCell ref="B5:G5"/>
    <mergeCell ref="W5:X5"/>
    <mergeCell ref="A8:B11"/>
    <mergeCell ref="C8:C11"/>
    <mergeCell ref="A7:G7"/>
    <mergeCell ref="U10:V10"/>
    <mergeCell ref="E8:E11"/>
    <mergeCell ref="F8:F11"/>
    <mergeCell ref="H8:H11"/>
    <mergeCell ref="Q10:R10"/>
    <mergeCell ref="I10:J10"/>
    <mergeCell ref="A31:A33"/>
    <mergeCell ref="B31:B33"/>
    <mergeCell ref="A38:W38"/>
    <mergeCell ref="I8:J9"/>
    <mergeCell ref="K10:L10"/>
    <mergeCell ref="M10:N10"/>
    <mergeCell ref="O10:P10"/>
    <mergeCell ref="A17:A30"/>
    <mergeCell ref="B17:B18"/>
    <mergeCell ref="B20:B23"/>
    <mergeCell ref="B24:B25"/>
    <mergeCell ref="B26:B27"/>
    <mergeCell ref="B28:B29"/>
    <mergeCell ref="A12:A13"/>
    <mergeCell ref="S10:T10"/>
    <mergeCell ref="W8:X9"/>
    <mergeCell ref="AA4:BG4"/>
    <mergeCell ref="AQ8:AZ8"/>
    <mergeCell ref="AQ10:AR10"/>
    <mergeCell ref="AS10:AT10"/>
    <mergeCell ref="AE8:AP9"/>
    <mergeCell ref="AE10:AF10"/>
    <mergeCell ref="AG10:AH10"/>
    <mergeCell ref="AI10:AJ10"/>
    <mergeCell ref="AK10:AL10"/>
    <mergeCell ref="AM10:AN10"/>
    <mergeCell ref="AO10:AP10"/>
    <mergeCell ref="BA10:BG10"/>
    <mergeCell ref="A6:BG6"/>
    <mergeCell ref="AC8:AD9"/>
    <mergeCell ref="AC10:AD10"/>
    <mergeCell ref="G8:G11"/>
    <mergeCell ref="AA5:BG5"/>
    <mergeCell ref="AZ15:AZ16"/>
    <mergeCell ref="BG15:BG16"/>
    <mergeCell ref="AA8:AB9"/>
    <mergeCell ref="BA8:BG8"/>
    <mergeCell ref="AQ9:AZ9"/>
    <mergeCell ref="BA9:BG9"/>
    <mergeCell ref="AA10:AA11"/>
    <mergeCell ref="AB10:AB11"/>
    <mergeCell ref="Z10:Z11"/>
    <mergeCell ref="AU10:AV10"/>
    <mergeCell ref="AQ7:BG7"/>
    <mergeCell ref="A15:A16"/>
    <mergeCell ref="B15:B16"/>
    <mergeCell ref="W10:W11"/>
    <mergeCell ref="X10:X11"/>
    <mergeCell ref="Y8:Z9"/>
    <mergeCell ref="D8:D11"/>
    <mergeCell ref="K8:V9"/>
    <mergeCell ref="Y10:Y11"/>
  </mergeCells>
  <phoneticPr fontId="14" type="noConversion"/>
  <dataValidations count="31">
    <dataValidation allowBlank="1" showInputMessage="1" showErrorMessage="1" prompt="Solo aplica para gastos de funcionamiento." sqref="A8:B11" xr:uid="{0ED72919-1193-405C-A6DD-08FE2C133663}"/>
    <dataValidation allowBlank="1" showInputMessage="1" showErrorMessage="1" prompt="Relacione los giros realizados  en el  mismo periodo del año anterior, relacionados con el rubro y el componente. valores en pesos." sqref="X10:X11 Z10:Z11 AT11 AV11" xr:uid="{AA151650-90A7-4666-8F13-EBB00E3B61AC}"/>
    <dataValidation allowBlank="1" showInputMessage="1" showErrorMessage="1" prompt="Escribir el otro sector que no se encuentra en la lista desplegable" sqref="B3:V3" xr:uid="{D4D8718C-D2D3-426F-A936-7218E8B04030}"/>
    <dataValidation allowBlank="1" showInputMessage="1" showErrorMessage="1" prompt="Relacione los giros realizados  en el  periodo de reporte para el rubro y el componente. Valores en pesos._x000a_" sqref="BB11" xr:uid="{D67DAC9B-1A16-49A0-A257-028A718EDDFB}"/>
    <dataValidation allowBlank="1" showInputMessage="1" showErrorMessage="1" prompt="Relacione los giros realizados  en el  periodo de reporte para el rubro y el componente. Valores en pesos." sqref="AR11" xr:uid="{48868810-49AA-4299-8886-D9CB6B7DE3AD}"/>
    <dataValidation allowBlank="1" showInputMessage="1" showErrorMessage="1" prompt="Relacione el dato de consumo asociado al rubro, componente y unidad de medida en el periodo de reporte._x000a_" sqref="AQ11 BA11" xr:uid="{3CE42010-5B88-4166-B889-E306D058F22F}"/>
    <dataValidation allowBlank="1" showInputMessage="1" showErrorMessage="1" prompt="Relacione los giros realizados  en el  mismo periodo del año anterior, relacionados con el rubro y el componente. Valores en pesos." sqref="AB10:AB11" xr:uid="{82C33F4C-CF4B-4625-AA3E-52EF97E589AB}"/>
    <dataValidation allowBlank="1" showInputMessage="1" showErrorMessage="1" prompt="Relacione el dato de consumo asociado al rubro, componente y unidad de medida reportado en el  mismo periodo del año anterior_x000a_" sqref="W10:W11 AA10:AA11 Y10:Y11 AS11 AU11" xr:uid="{4C01F494-DA4A-4F7E-BC59-19B14B0DFF83}"/>
    <dataValidation allowBlank="1" showInputMessage="1" showErrorMessage="1" prompt="Si en la celda &quot;E&quot;, selecionó SI, defina una meta en porcentaje para mantener o reducir el gasto en la vigencia. (En unidad de medida)" sqref="G8:H11 I8 K8 V11 L11 S10:S11 O10:O11 N11 Q10:Q11 M10:M11 P11 J11 I10:I11 R11 U10:U11 K10:K11 T11 AC8 AD11 AC10:AC11 AE8 AP11 AF11 AM10:AM11 AI10:AI11 AH11 AK10:AK11 AG10:AG11 AJ11 AL11 AO10:AO11 AE10:AE11 AN11" xr:uid="{51D0EB72-3226-4C9B-9213-51895FBEB083}"/>
    <dataValidation allowBlank="1" showInputMessage="1" showErrorMessage="1" prompt="Si en la celda &quot;E&quot;, selecionó SI, defina una meta en porcentaje para mantener o reducir el gasto en la vigencia. (En giros presupuestales)" sqref="F8:F11" xr:uid="{C42DC8DC-1258-44D7-86FE-1CDA40BE8733}"/>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2323D43D-B18B-48E3-B5EA-5466D6CE3CD9}"/>
    <dataValidation allowBlank="1" showInputMessage="1" showErrorMessage="1" prompt="Defina la referencia que se usará  para medir el rubro o componente. Ejem. Metro cúbico, personas, horas, entre otros." sqref="D8:D11" xr:uid="{984778CC-F67C-4CBE-A7A1-E07903EB2337}"/>
    <dataValidation type="list" allowBlank="1" showInputMessage="1" showErrorMessage="1" sqref="AP2" xr:uid="{6A4011E3-1EF9-4C9D-B691-5B591C6B134D}">
      <formula1>INDIRECT(D2)</formula1>
    </dataValidation>
    <dataValidation type="list" allowBlank="1" showInputMessage="1" showErrorMessage="1" sqref="AO2" xr:uid="{C8A02216-F141-4840-AD66-1EC832463FE8}">
      <formula1>INDIRECT(D2)</formula1>
    </dataValidation>
    <dataValidation type="list" allowBlank="1" showInputMessage="1" showErrorMessage="1" sqref="AN2" xr:uid="{0FEEBFB1-2D6B-4BF7-9327-7199AE5B823E}">
      <formula1>INDIRECT(D2)</formula1>
    </dataValidation>
    <dataValidation type="list" allowBlank="1" showInputMessage="1" showErrorMessage="1" sqref="AM2" xr:uid="{92EF26E8-FAB6-4789-BD4A-A9C3443DF94D}">
      <formula1>INDIRECT(D2)</formula1>
    </dataValidation>
    <dataValidation type="list" allowBlank="1" showInputMessage="1" showErrorMessage="1" sqref="AL2" xr:uid="{244B2BA4-4946-41DE-AF50-0C1AA5A410C5}">
      <formula1>INDIRECT(D2)</formula1>
    </dataValidation>
    <dataValidation type="list" allowBlank="1" showInputMessage="1" showErrorMessage="1" sqref="AK2" xr:uid="{E18BCB66-D192-4E91-A025-55B6CB7FCD40}">
      <formula1>INDIRECT(D2)</formula1>
    </dataValidation>
    <dataValidation type="list" allowBlank="1" showInputMessage="1" showErrorMessage="1" sqref="AJ2" xr:uid="{7CC9053F-6E8D-4220-A418-92161708695C}">
      <formula1>INDIRECT(D2)</formula1>
    </dataValidation>
    <dataValidation type="list" allowBlank="1" showInputMessage="1" showErrorMessage="1" sqref="AI2" xr:uid="{FCD86EFB-5C73-4E0F-A2BC-58287C44A186}">
      <formula1>INDIRECT(D2)</formula1>
    </dataValidation>
    <dataValidation type="list" allowBlank="1" showInputMessage="1" showErrorMessage="1" sqref="AH2" xr:uid="{EDFFF5F0-4EE8-48E5-9446-CE66A463894A}">
      <formula1>INDIRECT(D2)</formula1>
    </dataValidation>
    <dataValidation type="list" allowBlank="1" showInputMessage="1" showErrorMessage="1" sqref="AG2" xr:uid="{00C851A2-AF20-4F93-AEE2-693C24A72BC3}">
      <formula1>INDIRECT(D2)</formula1>
    </dataValidation>
    <dataValidation type="list" allowBlank="1" showInputMessage="1" showErrorMessage="1" sqref="AF2" xr:uid="{3E0AEA6A-67C2-4722-98B6-3F1C55474548}">
      <formula1>INDIRECT(D2)</formula1>
    </dataValidation>
    <dataValidation type="list" allowBlank="1" showInputMessage="1" showErrorMessage="1" sqref="AE2" xr:uid="{77E63F3B-7DE7-4C93-847A-268DD98A7659}">
      <formula1>INDIRECT(D2)</formula1>
    </dataValidation>
    <dataValidation type="list" allowBlank="1" showInputMessage="1" showErrorMessage="1" sqref="AA2:AC2" xr:uid="{5F310A3A-C78E-4A0B-9012-51508EE0738A}">
      <formula1>INDIRECT(B2)</formula1>
    </dataValidation>
    <dataValidation type="list" allowBlank="1" showInputMessage="1" showErrorMessage="1" sqref="AD2" xr:uid="{448DA5A9-FE0E-4EBB-8734-A2AF1A1BCCA6}">
      <formula1>INDIRECT(D2)</formula1>
    </dataValidation>
    <dataValidation type="list" allowBlank="1" showInputMessage="1" showErrorMessage="1" sqref="AQ2:AS2" xr:uid="{003D4BA6-1955-4D84-B30A-0925AD808EED}">
      <formula1>INDIRECT(D2)</formula1>
    </dataValidation>
    <dataValidation allowBlank="1" showInputMessage="1" showErrorMessage="1" prompt="Escribir la otra entidad que no se encuentra en la lista desplegable" sqref="AA3:BG3" xr:uid="{445BA2EB-952F-4CB7-A879-B8A43D0D68D6}"/>
    <dataValidation type="list" allowBlank="1" showInputMessage="1" showErrorMessage="1" sqref="AW2:BG2" xr:uid="{02E58B93-9CE0-499B-B25A-EE0C64BD7E28}">
      <formula1>INDIRECT(G2)</formula1>
    </dataValidation>
    <dataValidation type="list" allowBlank="1" showInputMessage="1" showErrorMessage="1" sqref="AT2:AU2" xr:uid="{E465F337-85D9-4E90-9F54-76A273F9D78A}">
      <formula1>INDIRECT(F2)</formula1>
    </dataValidation>
    <dataValidation type="list" allowBlank="1" showInputMessage="1" showErrorMessage="1" sqref="AV2" xr:uid="{BF5AB6F9-009E-4B5B-88D8-C4941D33DE89}">
      <formula1>INDIRECT(G2)</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183F295-DAA0-4460-8328-64F06E8CD693}">
          <x14:formula1>
            <xm:f>datos!$F$27:$F$28</xm:f>
          </x14:formula1>
          <xm:sqref>E12:E34</xm:sqref>
        </x14:dataValidation>
        <x14:dataValidation type="list" showInputMessage="1" showErrorMessage="1" xr:uid="{49039A51-02AD-4440-9902-31E3D695ABB6}">
          <x14:formula1>
            <xm:f>datos!$D$2:$T$2</xm:f>
          </x14:formula1>
          <xm:sqref>B2:V2</xm:sqref>
        </x14:dataValidation>
        <x14:dataValidation type="list" allowBlank="1" showInputMessage="1" showErrorMessage="1" xr:uid="{73A21FDE-EF61-496B-A420-3850699527E5}">
          <x14:formula1>
            <xm:f>datos!$E$18:$E$20</xm:f>
          </x14:formula1>
          <xm:sqref>AA5</xm:sqref>
        </x14:dataValidation>
        <x14:dataValidation type="list" allowBlank="1" showInputMessage="1" showErrorMessage="1" xr:uid="{91AF4603-64DB-43D1-9666-55919F342E96}">
          <x14:formula1>
            <xm:f>datos!$D$27:$D$31</xm:f>
          </x14:formula1>
          <xm:sqref>B4</xm:sqref>
        </x14:dataValidation>
        <x14:dataValidation type="list" allowBlank="1" showInputMessage="1" showErrorMessage="1" xr:uid="{12FDFF99-8D08-4F96-A396-56C7E8667023}">
          <x14:formula1>
            <xm:f>datos!$E$27:$E$29</xm:f>
          </x14:formula1>
          <xm:sqref>AA4</xm:sqref>
        </x14:dataValidation>
        <x14:dataValidation type="list" allowBlank="1" showInputMessage="1" showErrorMessage="1" xr:uid="{7EAC251B-7E06-46B4-8430-A1E9D062F3E7}">
          <x14:formula1>
            <xm:f>datos!$E$12:$E$13</xm:f>
          </x14:formula1>
          <xm:sqref>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formato captura</vt:lpstr>
      <vt:lpstr>Base captura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SONIA ALFONSO</cp:lastModifiedBy>
  <cp:revision/>
  <dcterms:created xsi:type="dcterms:W3CDTF">2021-10-14T18:59:05Z</dcterms:created>
  <dcterms:modified xsi:type="dcterms:W3CDTF">2023-01-24T03:32:45Z</dcterms:modified>
  <cp:category/>
  <cp:contentStatus/>
</cp:coreProperties>
</file>