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03"/>
  <workbookPr/>
  <mc:AlternateContent xmlns:mc="http://schemas.openxmlformats.org/markup-compatibility/2006">
    <mc:Choice Requires="x15">
      <x15ac:absPath xmlns:x15ac="http://schemas.microsoft.com/office/spreadsheetml/2010/11/ac" url="https://d.docs.live.net/d688f1c7adecd45f/Documentos/SONIA FONCEP/AUSTERIDAD/2022/HACIENDA/2 SEMESTRE/"/>
    </mc:Choice>
  </mc:AlternateContent>
  <xr:revisionPtr revIDLastSave="0" documentId="8_{C83DF130-F939-4266-840E-F43D80EABA42}" xr6:coauthVersionLast="47" xr6:coauthVersionMax="47" xr10:uidLastSave="{00000000-0000-0000-0000-000000000000}"/>
  <bookViews>
    <workbookView xWindow="-110" yWindow="-110" windowWidth="19420" windowHeight="10300" firstSheet="2" activeTab="2" xr2:uid="{00000000-000D-0000-FFFF-FFFF00000000}"/>
  </bookViews>
  <sheets>
    <sheet name="datos" sheetId="2" r:id="rId1"/>
    <sheet name="formato captura" sheetId="3" state="hidden" r:id="rId2"/>
    <sheet name="Base captura" sheetId="5" r:id="rId3"/>
    <sheet name="Gráficas" sheetId="6" r:id="rId4"/>
  </sheets>
  <definedNames>
    <definedName name="_xlnm._FilterDatabase" localSheetId="1" hidden="1">'formato captura'!$A$11:$Y$34</definedName>
    <definedName name="_xlnm._FilterDatabase" localSheetId="2" hidden="1">'Base captura'!$A$8:$CF$35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33" i="5" l="1"/>
  <c r="BO21" i="5"/>
  <c r="BO19" i="5"/>
  <c r="BO17" i="5"/>
  <c r="BU13" i="5"/>
  <c r="BU15" i="5"/>
  <c r="BU16" i="5"/>
  <c r="BU17" i="5"/>
  <c r="BU18" i="5"/>
  <c r="BU19" i="5"/>
  <c r="BU20" i="5"/>
  <c r="BU21" i="5"/>
  <c r="BU22" i="5"/>
  <c r="BU23" i="5"/>
  <c r="BU24" i="5"/>
  <c r="BU25" i="5"/>
  <c r="BU26" i="5"/>
  <c r="BU27" i="5"/>
  <c r="BU28" i="5"/>
  <c r="BU29" i="5"/>
  <c r="BU30" i="5"/>
  <c r="BU31" i="5"/>
  <c r="BU32" i="5"/>
  <c r="BU34" i="5"/>
  <c r="BU12" i="5"/>
  <c r="BV32" i="5"/>
  <c r="BP22" i="5"/>
  <c r="BV22" i="5" s="1"/>
  <c r="BW22" i="5"/>
  <c r="BW32" i="5"/>
  <c r="BO12" i="5"/>
  <c r="BB20" i="5"/>
  <c r="AZ20" i="5"/>
  <c r="AX20" i="5"/>
  <c r="AV20" i="5"/>
  <c r="AT20" i="5"/>
  <c r="AU33" i="5"/>
  <c r="AS33" i="5"/>
  <c r="AQ33" i="5"/>
  <c r="BO13" i="5"/>
  <c r="BP13" i="5"/>
  <c r="BV13" i="5" s="1"/>
  <c r="BW13" i="5" s="1"/>
  <c r="BQ13" i="5"/>
  <c r="BR13" i="5"/>
  <c r="BS13" i="5"/>
  <c r="BT13" i="5"/>
  <c r="BO14" i="5"/>
  <c r="BU14" i="5" s="1"/>
  <c r="BP14" i="5"/>
  <c r="BV14" i="5" s="1"/>
  <c r="BW14" i="5" s="1"/>
  <c r="BQ14" i="5"/>
  <c r="BR14" i="5"/>
  <c r="BS14" i="5"/>
  <c r="BT14" i="5"/>
  <c r="BO15" i="5"/>
  <c r="BP15" i="5"/>
  <c r="BQ15" i="5"/>
  <c r="BR15" i="5"/>
  <c r="BS15" i="5"/>
  <c r="BT15" i="5"/>
  <c r="BO16" i="5"/>
  <c r="BP16" i="5"/>
  <c r="BV16" i="5" s="1"/>
  <c r="BW16" i="5" s="1"/>
  <c r="BQ16" i="5"/>
  <c r="BR16" i="5"/>
  <c r="BS16" i="5"/>
  <c r="BT16" i="5"/>
  <c r="BP17" i="5"/>
  <c r="BV17" i="5" s="1"/>
  <c r="BW17" i="5" s="1"/>
  <c r="BQ17" i="5"/>
  <c r="BR17" i="5"/>
  <c r="BS17" i="5"/>
  <c r="BT17" i="5"/>
  <c r="BO18" i="5"/>
  <c r="BP18" i="5"/>
  <c r="BV18" i="5" s="1"/>
  <c r="BW18" i="5" s="1"/>
  <c r="BQ18" i="5"/>
  <c r="BR18" i="5"/>
  <c r="BS18" i="5"/>
  <c r="BT18" i="5"/>
  <c r="BP19" i="5"/>
  <c r="BV19" i="5" s="1"/>
  <c r="BW19" i="5" s="1"/>
  <c r="BQ19" i="5"/>
  <c r="BR19" i="5"/>
  <c r="BS19" i="5"/>
  <c r="BT19" i="5"/>
  <c r="BQ20" i="5"/>
  <c r="BZ20" i="5" s="1"/>
  <c r="BR20" i="5"/>
  <c r="CA20" i="5" s="1"/>
  <c r="BS20" i="5"/>
  <c r="BT20" i="5"/>
  <c r="BP21" i="5"/>
  <c r="BV21" i="5" s="1"/>
  <c r="BW21" i="5" s="1"/>
  <c r="BQ21" i="5"/>
  <c r="BR21" i="5"/>
  <c r="BS21" i="5"/>
  <c r="BT21" i="5"/>
  <c r="BR22" i="5"/>
  <c r="CA22" i="5" s="1"/>
  <c r="BT22" i="5"/>
  <c r="BO23" i="5"/>
  <c r="BP23" i="5"/>
  <c r="BV23" i="5" s="1"/>
  <c r="BW23" i="5" s="1"/>
  <c r="BQ23" i="5"/>
  <c r="BR23" i="5"/>
  <c r="BS23" i="5"/>
  <c r="BT23" i="5"/>
  <c r="BO24" i="5"/>
  <c r="BP24" i="5"/>
  <c r="BV24" i="5" s="1"/>
  <c r="BW24" i="5" s="1"/>
  <c r="BQ24" i="5"/>
  <c r="BR24" i="5"/>
  <c r="BS24" i="5"/>
  <c r="BT24" i="5"/>
  <c r="BO25" i="5"/>
  <c r="BP25" i="5"/>
  <c r="BV25" i="5" s="1"/>
  <c r="BW25" i="5" s="1"/>
  <c r="BQ25" i="5"/>
  <c r="BR25" i="5"/>
  <c r="BS25" i="5"/>
  <c r="BT25" i="5"/>
  <c r="BO26" i="5"/>
  <c r="BP26" i="5"/>
  <c r="BV26" i="5" s="1"/>
  <c r="BW26" i="5" s="1"/>
  <c r="BQ26" i="5"/>
  <c r="BR26" i="5"/>
  <c r="BS26" i="5"/>
  <c r="BT26" i="5"/>
  <c r="BO27" i="5"/>
  <c r="BP27" i="5"/>
  <c r="BV27" i="5" s="1"/>
  <c r="BW27" i="5" s="1"/>
  <c r="BQ27" i="5"/>
  <c r="BR27" i="5"/>
  <c r="BS27" i="5"/>
  <c r="BT27" i="5"/>
  <c r="BO28" i="5"/>
  <c r="BP28" i="5"/>
  <c r="BV28" i="5" s="1"/>
  <c r="BW28" i="5" s="1"/>
  <c r="BQ28" i="5"/>
  <c r="BR28" i="5"/>
  <c r="BS28" i="5"/>
  <c r="BT28" i="5"/>
  <c r="BO29" i="5"/>
  <c r="BP29" i="5"/>
  <c r="BV29" i="5" s="1"/>
  <c r="BW29" i="5" s="1"/>
  <c r="BQ29" i="5"/>
  <c r="BR29" i="5"/>
  <c r="BS29" i="5"/>
  <c r="BT29" i="5"/>
  <c r="BO30" i="5"/>
  <c r="BP30" i="5"/>
  <c r="BV30" i="5" s="1"/>
  <c r="BW30" i="5" s="1"/>
  <c r="BQ30" i="5"/>
  <c r="BR30" i="5"/>
  <c r="BS30" i="5"/>
  <c r="BT30" i="5"/>
  <c r="BO31" i="5"/>
  <c r="BP31" i="5"/>
  <c r="BV31" i="5" s="1"/>
  <c r="BW31" i="5" s="1"/>
  <c r="BQ31" i="5"/>
  <c r="BR31" i="5"/>
  <c r="BS31" i="5"/>
  <c r="BT31" i="5"/>
  <c r="BO33" i="5"/>
  <c r="BP33" i="5"/>
  <c r="BV33" i="5" s="1"/>
  <c r="BW33" i="5" s="1"/>
  <c r="BQ33" i="5"/>
  <c r="BR33" i="5"/>
  <c r="BS33" i="5"/>
  <c r="BT33" i="5"/>
  <c r="BO34" i="5"/>
  <c r="BP34" i="5"/>
  <c r="BV34" i="5" s="1"/>
  <c r="BW34" i="5" s="1"/>
  <c r="BQ34" i="5"/>
  <c r="BR34" i="5"/>
  <c r="BS34" i="5"/>
  <c r="BT34" i="5"/>
  <c r="BR12" i="5"/>
  <c r="BQ12" i="5"/>
  <c r="BP12" i="5"/>
  <c r="BV12" i="5" s="1"/>
  <c r="BW12" i="5" s="1"/>
  <c r="AJ15" i="5"/>
  <c r="AI15" i="5"/>
  <c r="AH15" i="5"/>
  <c r="AG15" i="5"/>
  <c r="AF15" i="5"/>
  <c r="AE15" i="5"/>
  <c r="AD15" i="5"/>
  <c r="AC15" i="5"/>
  <c r="AB15" i="5"/>
  <c r="AP15" i="5" s="1"/>
  <c r="AA15" i="5"/>
  <c r="AO15" i="5" s="1"/>
  <c r="Z15" i="5"/>
  <c r="AN15" i="5" s="1"/>
  <c r="Y15" i="5"/>
  <c r="AM15" i="5" s="1"/>
  <c r="AA29" i="5"/>
  <c r="AA28" i="5"/>
  <c r="AA27" i="5"/>
  <c r="AA26" i="5"/>
  <c r="BV15" i="5" l="1"/>
  <c r="BW15" i="5" s="1"/>
  <c r="CA34" i="5"/>
  <c r="BZ34" i="5"/>
  <c r="CA33" i="5"/>
  <c r="BZ33" i="5"/>
  <c r="CA31" i="5"/>
  <c r="BZ31" i="5"/>
  <c r="CA30" i="5"/>
  <c r="BZ30" i="5"/>
  <c r="CA29" i="5"/>
  <c r="BZ29" i="5"/>
  <c r="CA28" i="5"/>
  <c r="BZ28" i="5"/>
  <c r="CA27" i="5"/>
  <c r="BZ27" i="5"/>
  <c r="CA26" i="5"/>
  <c r="BZ26" i="5"/>
  <c r="CA25" i="5"/>
  <c r="BZ25" i="5"/>
  <c r="CA24" i="5"/>
  <c r="BZ24" i="5"/>
  <c r="CA23" i="5"/>
  <c r="BZ23" i="5"/>
  <c r="CA21" i="5"/>
  <c r="BZ21" i="5"/>
  <c r="CA19" i="5"/>
  <c r="BZ19" i="5"/>
  <c r="CA18" i="5"/>
  <c r="BZ18" i="5"/>
  <c r="CA17" i="5"/>
  <c r="BZ17" i="5"/>
  <c r="CA16" i="5"/>
  <c r="BZ16" i="5"/>
  <c r="CA15" i="5"/>
  <c r="BZ15" i="5"/>
  <c r="CA14" i="5"/>
  <c r="BZ14" i="5"/>
  <c r="CA13" i="5"/>
  <c r="BZ13" i="5"/>
  <c r="S15" i="3"/>
  <c r="AP25" i="5" l="1"/>
  <c r="AO25" i="5"/>
  <c r="Z24" i="5"/>
  <c r="Z30" i="5"/>
  <c r="AB30" i="5" s="1"/>
  <c r="Y34" i="5"/>
  <c r="Y21" i="5"/>
  <c r="AP20" i="5"/>
  <c r="AD20" i="5"/>
  <c r="Z20" i="5"/>
  <c r="Y20" i="5"/>
  <c r="X20" i="5"/>
  <c r="N14" i="3"/>
  <c r="S12" i="3"/>
  <c r="S13" i="3"/>
  <c r="Y14" i="5"/>
  <c r="U14" i="3"/>
  <c r="AI33" i="5"/>
  <c r="AK33" i="5"/>
  <c r="Y22" i="5"/>
  <c r="AR20" i="5" l="1"/>
  <c r="BV20" i="5"/>
  <c r="BW20" i="5" s="1"/>
  <c r="Y17" i="5"/>
  <c r="Y19" i="5" l="1"/>
  <c r="BR35" i="5"/>
  <c r="BQ35" i="5"/>
  <c r="BT12" i="5"/>
  <c r="BS12" i="5"/>
  <c r="AC25" i="5"/>
  <c r="AC24" i="5"/>
  <c r="Y13" i="5"/>
  <c r="Z13" i="5"/>
  <c r="Z14" i="5"/>
  <c r="Z17" i="5"/>
  <c r="Y18" i="5"/>
  <c r="Z18" i="5"/>
  <c r="Z19" i="5"/>
  <c r="Z21" i="5"/>
  <c r="Z22" i="5"/>
  <c r="Y23" i="5"/>
  <c r="Z23" i="5"/>
  <c r="Y24" i="5"/>
  <c r="Y25" i="5"/>
  <c r="Z25" i="5"/>
  <c r="Y26" i="5"/>
  <c r="Z26" i="5"/>
  <c r="Y27" i="5"/>
  <c r="Z27" i="5"/>
  <c r="Y28" i="5"/>
  <c r="Z28" i="5"/>
  <c r="Y29" i="5"/>
  <c r="Z29" i="5"/>
  <c r="Y30" i="5"/>
  <c r="Y31" i="5"/>
  <c r="Z31" i="5"/>
  <c r="Y33" i="5"/>
  <c r="Z33" i="5"/>
  <c r="Z34" i="5"/>
  <c r="Z12" i="5"/>
  <c r="Y12" i="5"/>
  <c r="X13" i="5"/>
  <c r="X14" i="5"/>
  <c r="BX14" i="5" s="1"/>
  <c r="X15" i="5"/>
  <c r="AL15" i="5" s="1"/>
  <c r="X17" i="5"/>
  <c r="X18" i="5"/>
  <c r="X19" i="5"/>
  <c r="X21" i="5"/>
  <c r="X22" i="5"/>
  <c r="BX22" i="5" s="1"/>
  <c r="X23" i="5"/>
  <c r="X24" i="5"/>
  <c r="AB24" i="5" s="1"/>
  <c r="X25" i="5"/>
  <c r="X26" i="5"/>
  <c r="BX26" i="5" s="1"/>
  <c r="X27" i="5"/>
  <c r="X28" i="5"/>
  <c r="X29" i="5"/>
  <c r="X31" i="5"/>
  <c r="X33" i="5"/>
  <c r="X34" i="5"/>
  <c r="BX34" i="5" s="1"/>
  <c r="X12" i="5"/>
  <c r="BX12" i="5" s="1"/>
  <c r="W13" i="5"/>
  <c r="AA13" i="5" s="1"/>
  <c r="W14" i="5"/>
  <c r="W15" i="5"/>
  <c r="AK15" i="5" s="1"/>
  <c r="W17" i="5"/>
  <c r="AA17" i="5" s="1"/>
  <c r="W18" i="5"/>
  <c r="W19" i="5"/>
  <c r="AA19" i="5" s="1"/>
  <c r="W20" i="5"/>
  <c r="W21" i="5"/>
  <c r="AA21" i="5" s="1"/>
  <c r="W22" i="5"/>
  <c r="W23" i="5"/>
  <c r="AA23" i="5" s="1"/>
  <c r="W24" i="5"/>
  <c r="AA24" i="5" s="1"/>
  <c r="W31" i="5"/>
  <c r="W33" i="5"/>
  <c r="AA33" i="5" s="1"/>
  <c r="W34" i="5"/>
  <c r="AA34" i="5" s="1"/>
  <c r="W12" i="5"/>
  <c r="I25" i="5"/>
  <c r="W25" i="5" s="1"/>
  <c r="AA25" i="5" s="1"/>
  <c r="CB22" i="5"/>
  <c r="CD22" i="5" s="1"/>
  <c r="CB17" i="5"/>
  <c r="CD17" i="5" s="1"/>
  <c r="AA30" i="5" l="1"/>
  <c r="AG30" i="5"/>
  <c r="AC29" i="5"/>
  <c r="AE29" i="5"/>
  <c r="AE28" i="5"/>
  <c r="AC28" i="5"/>
  <c r="AE27" i="5"/>
  <c r="AC27" i="5"/>
  <c r="AE26" i="5"/>
  <c r="AC26" i="5"/>
  <c r="CB30" i="5"/>
  <c r="CD30" i="5" s="1"/>
  <c r="CC18" i="5"/>
  <c r="CE18" i="5" s="1"/>
  <c r="CB18" i="5"/>
  <c r="CD18" i="5" s="1"/>
  <c r="AA14" i="5"/>
  <c r="AA12" i="5"/>
  <c r="AB12" i="5"/>
  <c r="AB34" i="5"/>
  <c r="AB33" i="5"/>
  <c r="AB31" i="5"/>
  <c r="AA31" i="5"/>
  <c r="AB25" i="5"/>
  <c r="AB23" i="5"/>
  <c r="AB17" i="5"/>
  <c r="AB14" i="5"/>
  <c r="AB13" i="5"/>
  <c r="CC34" i="5"/>
  <c r="AB22" i="5"/>
  <c r="AB19" i="5"/>
  <c r="BZ12" i="5"/>
  <c r="CB12" i="5" s="1"/>
  <c r="CD12" i="5" s="1"/>
  <c r="CA12" i="5"/>
  <c r="CC12" i="5" s="1"/>
  <c r="CE12" i="5" s="1"/>
  <c r="CB31" i="5"/>
  <c r="CD31" i="5" s="1"/>
  <c r="CB29" i="5"/>
  <c r="CD29" i="5" s="1"/>
  <c r="CB16" i="5"/>
  <c r="CD16" i="5" s="1"/>
  <c r="CB14" i="5"/>
  <c r="CD14" i="5" s="1"/>
  <c r="CB13" i="5"/>
  <c r="CD13" i="5" s="1"/>
  <c r="CB21" i="5"/>
  <c r="CD21" i="5" s="1"/>
  <c r="CC20" i="5"/>
  <c r="CE20" i="5" s="1"/>
  <c r="CE34" i="5"/>
  <c r="CC26" i="5"/>
  <c r="CE26" i="5" s="1"/>
  <c r="CC29" i="5"/>
  <c r="CE29" i="5" s="1"/>
  <c r="CC30" i="5"/>
  <c r="CE30" i="5" s="1"/>
  <c r="CC21" i="5"/>
  <c r="CE21" i="5" s="1"/>
  <c r="CC13" i="5"/>
  <c r="CE13" i="5" s="1"/>
  <c r="CC17" i="5"/>
  <c r="CE17" i="5" s="1"/>
  <c r="CC16" i="5"/>
  <c r="CE16" i="5" s="1"/>
  <c r="CC31" i="5"/>
  <c r="CE31" i="5" s="1"/>
  <c r="CC27" i="5"/>
  <c r="CE27" i="5" s="1"/>
  <c r="CC22" i="5"/>
  <c r="CE22" i="5" s="1"/>
  <c r="CC14" i="5"/>
  <c r="CE14" i="5" s="1"/>
  <c r="CC33" i="5"/>
  <c r="CE33" i="5" s="1"/>
  <c r="CC25" i="5"/>
  <c r="CE25" i="5" s="1"/>
  <c r="CC24" i="5"/>
  <c r="CE24" i="5" s="1"/>
  <c r="CC32" i="5"/>
  <c r="CE32" i="5" s="1"/>
  <c r="CC28" i="5"/>
  <c r="CE28" i="5" s="1"/>
  <c r="CC23" i="5"/>
  <c r="CE23" i="5" s="1"/>
  <c r="CC19" i="5"/>
  <c r="CE19" i="5" s="1"/>
  <c r="CC15" i="5"/>
  <c r="CE15" i="5" s="1"/>
  <c r="CB33" i="5"/>
  <c r="CD33" i="5" s="1"/>
  <c r="CB20" i="5"/>
  <c r="CD20" i="5" s="1"/>
  <c r="CB24" i="5"/>
  <c r="CD24" i="5" s="1"/>
  <c r="CB32" i="5"/>
  <c r="CD32" i="5" s="1"/>
  <c r="CB23" i="5"/>
  <c r="CD23" i="5" s="1"/>
  <c r="CB19" i="5"/>
  <c r="CD19" i="5" s="1"/>
  <c r="CB15" i="5"/>
  <c r="CD15" i="5" s="1"/>
  <c r="BX18" i="5"/>
  <c r="BX33" i="5"/>
  <c r="BX25" i="5"/>
  <c r="BX30" i="5"/>
  <c r="BX17" i="5"/>
  <c r="BX21" i="5"/>
  <c r="BX29" i="5"/>
  <c r="BX13" i="5"/>
  <c r="BX20" i="5"/>
  <c r="BX19" i="5"/>
  <c r="BX32" i="5"/>
  <c r="BX24" i="5"/>
  <c r="BX16" i="5"/>
  <c r="BX28" i="5"/>
  <c r="BX27" i="5"/>
  <c r="BX31" i="5"/>
  <c r="BX23" i="5"/>
  <c r="BX15" i="5"/>
  <c r="CB25" i="5"/>
  <c r="CD25" i="5" s="1"/>
  <c r="N13" i="3"/>
  <c r="L25" i="3"/>
  <c r="J25" i="3"/>
  <c r="H25" i="3"/>
  <c r="L24" i="3"/>
  <c r="AI26" i="5" l="1"/>
  <c r="AG26" i="5"/>
  <c r="AK26" i="5" s="1"/>
  <c r="AG27" i="5"/>
  <c r="AK27" i="5" s="1"/>
  <c r="AI28" i="5"/>
  <c r="AG28" i="5"/>
  <c r="CB34" i="5"/>
  <c r="CD34" i="5" s="1"/>
  <c r="S19" i="3"/>
  <c r="AM28" i="5" l="1"/>
  <c r="AK28" i="5"/>
  <c r="CB27" i="5"/>
  <c r="CD27" i="5" s="1"/>
  <c r="CB26" i="5"/>
  <c r="CD26" i="5" s="1"/>
  <c r="S16" i="3"/>
  <c r="S17" i="3"/>
  <c r="S18" i="3"/>
  <c r="S20" i="3"/>
  <c r="S21" i="3"/>
  <c r="S22" i="3"/>
  <c r="S23" i="3"/>
  <c r="S24" i="3"/>
  <c r="S25" i="3"/>
  <c r="S26" i="3"/>
  <c r="S27" i="3"/>
  <c r="S28" i="3"/>
  <c r="S29" i="3"/>
  <c r="S30" i="3"/>
  <c r="S31" i="3"/>
  <c r="S32" i="3"/>
  <c r="S33" i="3"/>
  <c r="S34" i="3"/>
  <c r="T20" i="3"/>
  <c r="T21" i="3"/>
  <c r="T22" i="3"/>
  <c r="T23" i="3"/>
  <c r="T24" i="3"/>
  <c r="T25" i="3"/>
  <c r="T26" i="3"/>
  <c r="T27" i="3"/>
  <c r="T28" i="3"/>
  <c r="T29" i="3"/>
  <c r="T30" i="3"/>
  <c r="T31" i="3"/>
  <c r="T32" i="3"/>
  <c r="T33" i="3"/>
  <c r="T34" i="3"/>
  <c r="T18" i="3"/>
  <c r="T19" i="3"/>
  <c r="T13" i="3"/>
  <c r="T15" i="3"/>
  <c r="T16" i="3"/>
  <c r="T17" i="3"/>
  <c r="T12" i="3"/>
  <c r="AO28" i="5" l="1"/>
  <c r="U34" i="3"/>
  <c r="W34" i="3" s="1"/>
  <c r="O34" i="3"/>
  <c r="Q34" i="3" s="1"/>
  <c r="N34" i="3"/>
  <c r="P34" i="3" s="1"/>
  <c r="V34" i="3"/>
  <c r="X34" i="3" s="1"/>
  <c r="CB28" i="5" l="1"/>
  <c r="CD28" i="5" s="1"/>
  <c r="N15" i="3"/>
  <c r="V14" i="3" l="1"/>
  <c r="X14" i="3" s="1"/>
  <c r="W14" i="3"/>
  <c r="O14" i="3"/>
  <c r="Q14" i="3" s="1"/>
  <c r="P14" i="3"/>
  <c r="U13" i="3"/>
  <c r="W13" i="3" s="1"/>
  <c r="V13" i="3"/>
  <c r="X13"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W22" i="3" s="1"/>
  <c r="V22" i="3"/>
  <c r="X22" i="3" s="1"/>
  <c r="U23" i="3"/>
  <c r="W23" i="3" s="1"/>
  <c r="V23" i="3"/>
  <c r="X23" i="3" s="1"/>
  <c r="U24" i="3"/>
  <c r="W24" i="3" s="1"/>
  <c r="V24" i="3"/>
  <c r="X24" i="3" s="1"/>
  <c r="U25" i="3"/>
  <c r="W25" i="3" s="1"/>
  <c r="V25" i="3"/>
  <c r="X25" i="3" s="1"/>
  <c r="U26" i="3"/>
  <c r="W26" i="3" s="1"/>
  <c r="V26" i="3"/>
  <c r="X26" i="3" s="1"/>
  <c r="U27" i="3"/>
  <c r="W27" i="3" s="1"/>
  <c r="V27" i="3"/>
  <c r="X27" i="3" s="1"/>
  <c r="U28" i="3"/>
  <c r="W28" i="3" s="1"/>
  <c r="V28" i="3"/>
  <c r="X28" i="3"/>
  <c r="U29" i="3"/>
  <c r="W29" i="3" s="1"/>
  <c r="V29" i="3"/>
  <c r="X29" i="3" s="1"/>
  <c r="U30" i="3"/>
  <c r="W30" i="3" s="1"/>
  <c r="V30" i="3"/>
  <c r="X30" i="3" s="1"/>
  <c r="U31" i="3"/>
  <c r="W31" i="3" s="1"/>
  <c r="V31" i="3"/>
  <c r="X31" i="3" s="1"/>
  <c r="U32" i="3"/>
  <c r="W32" i="3" s="1"/>
  <c r="V32" i="3"/>
  <c r="X32" i="3" s="1"/>
  <c r="U33" i="3"/>
  <c r="W33" i="3" s="1"/>
  <c r="V33" i="3"/>
  <c r="X33" i="3" s="1"/>
  <c r="P13" i="3"/>
  <c r="O13" i="3"/>
  <c r="Q13" i="3" s="1"/>
  <c r="P15" i="3"/>
  <c r="O15" i="3"/>
  <c r="Q15" i="3" s="1"/>
  <c r="N16" i="3"/>
  <c r="P16" i="3" s="1"/>
  <c r="O16" i="3"/>
  <c r="Q16" i="3" s="1"/>
  <c r="N17" i="3"/>
  <c r="P17" i="3" s="1"/>
  <c r="O17" i="3"/>
  <c r="Q17" i="3" s="1"/>
  <c r="N18" i="3"/>
  <c r="P18" i="3" s="1"/>
  <c r="O18" i="3"/>
  <c r="Q18" i="3" s="1"/>
  <c r="N19" i="3"/>
  <c r="P19" i="3" s="1"/>
  <c r="O19" i="3"/>
  <c r="Q19" i="3" s="1"/>
  <c r="N20" i="3"/>
  <c r="P20" i="3" s="1"/>
  <c r="O20" i="3"/>
  <c r="Q20" i="3" s="1"/>
  <c r="N21" i="3"/>
  <c r="P21" i="3" s="1"/>
  <c r="O21" i="3"/>
  <c r="Q21" i="3" s="1"/>
  <c r="N22" i="3"/>
  <c r="P22" i="3" s="1"/>
  <c r="O22" i="3"/>
  <c r="Q22" i="3" s="1"/>
  <c r="N23" i="3"/>
  <c r="P23" i="3" s="1"/>
  <c r="O23" i="3"/>
  <c r="Q23" i="3" s="1"/>
  <c r="N24" i="3"/>
  <c r="P24" i="3" s="1"/>
  <c r="O24" i="3"/>
  <c r="Q24" i="3" s="1"/>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N31" i="3"/>
  <c r="P31" i="3" s="1"/>
  <c r="O31" i="3"/>
  <c r="Q31" i="3" s="1"/>
  <c r="N32" i="3"/>
  <c r="P32" i="3" s="1"/>
  <c r="O32" i="3"/>
  <c r="Q32" i="3" s="1"/>
  <c r="N33" i="3"/>
  <c r="P33" i="3" s="1"/>
  <c r="O33" i="3"/>
  <c r="Q33" i="3" s="1"/>
  <c r="V12" i="3" l="1"/>
  <c r="X12" i="3" s="1"/>
  <c r="U12" i="3"/>
  <c r="W12" i="3" s="1"/>
  <c r="O12" i="3"/>
  <c r="Q12" i="3" s="1"/>
  <c r="N12" i="3"/>
  <c r="P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D19" authorId="0" shapeId="0" xr:uid="{CB5BD56F-3957-43A5-B1E2-6E2ABE49BE00}">
      <text>
        <r>
          <rPr>
            <b/>
            <sz val="9"/>
            <color indexed="81"/>
            <rFont val="Tahoma"/>
            <family val="2"/>
          </rPr>
          <t>OIS - ADM</t>
        </r>
      </text>
    </comment>
    <comment ref="D30" authorId="0" shapeId="0" xr:uid="{5F00FE9F-EBA6-46DC-9A29-53156D8612C5}">
      <text>
        <r>
          <rPr>
            <b/>
            <sz val="9"/>
            <color indexed="81"/>
            <rFont val="Tahoma"/>
            <family val="2"/>
          </rPr>
          <t>TH</t>
        </r>
      </text>
    </comment>
    <comment ref="I31" authorId="0" shapeId="0" xr:uid="{6D8F60CF-0CBC-48C1-A1FC-756F29E6EFEB}">
      <text>
        <r>
          <rPr>
            <b/>
            <sz val="9"/>
            <color indexed="81"/>
            <rFont val="Tahoma"/>
            <family val="2"/>
          </rPr>
          <t>Validar si solamente se incluye acueducto</t>
        </r>
      </text>
    </comment>
    <comment ref="I33" authorId="0" shapeId="0" xr:uid="{FB473FFA-1F2E-46CE-B627-201D2FCEF9C8}">
      <text>
        <r>
          <rPr>
            <b/>
            <sz val="9"/>
            <color indexed="81"/>
            <rFont val="Tahoma"/>
            <family val="2"/>
          </rPr>
          <t>se incluyen las 3 cuentas</t>
        </r>
      </text>
    </comment>
    <comment ref="M33" authorId="0" shapeId="0" xr:uid="{2E42CCE1-8BA1-4A4B-BDA2-4E01F832481B}">
      <text>
        <r>
          <rPr>
            <b/>
            <sz val="9"/>
            <color indexed="81"/>
            <rFont val="Tahoma"/>
            <family val="2"/>
          </rPr>
          <t>sobre las 3 cuentas</t>
        </r>
      </text>
    </comment>
    <comment ref="D34" authorId="0" shapeId="0" xr:uid="{3235E0C5-EDFA-498E-BB25-A52BCEE8D330}">
      <text>
        <r>
          <rPr>
            <b/>
            <sz val="9"/>
            <color indexed="81"/>
            <rFont val="Tahoma"/>
            <family val="2"/>
          </rPr>
          <t>presupuesto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D19" authorId="0" shapeId="0" xr:uid="{707EA61F-242B-4BA8-A515-74623EA1494F}">
      <text>
        <r>
          <rPr>
            <b/>
            <sz val="9"/>
            <color indexed="81"/>
            <rFont val="Tahoma"/>
            <family val="2"/>
          </rPr>
          <t>OIS - ADM</t>
        </r>
      </text>
    </comment>
    <comment ref="J31" authorId="0" shapeId="0" xr:uid="{E31DDB69-7EB9-468E-8CD7-1F1AA7BFEBBB}">
      <text>
        <r>
          <rPr>
            <b/>
            <sz val="9"/>
            <color indexed="81"/>
            <rFont val="Tahoma"/>
            <family val="2"/>
          </rPr>
          <t>Validar si solamente se incluye acueducto</t>
        </r>
      </text>
    </comment>
    <comment ref="X31" authorId="0" shapeId="0" xr:uid="{38774002-EF36-4FA2-9739-1D89DF1955A2}">
      <text>
        <r>
          <rPr>
            <b/>
            <sz val="9"/>
            <color indexed="81"/>
            <rFont val="Tahoma"/>
            <family val="2"/>
          </rPr>
          <t>Validar si solamente se incluye acueducto</t>
        </r>
      </text>
    </comment>
    <comment ref="J33" authorId="0" shapeId="0" xr:uid="{164EAE88-11CC-417D-BC2A-C262A5A24009}">
      <text>
        <r>
          <rPr>
            <b/>
            <sz val="9"/>
            <color indexed="81"/>
            <rFont val="Tahoma"/>
            <family val="2"/>
          </rPr>
          <t>se incluyen las 3 cuentas</t>
        </r>
      </text>
    </comment>
    <comment ref="X33" authorId="0" shapeId="0" xr:uid="{4ACE730A-0F03-442B-89B7-9C638FF8B9B7}">
      <text>
        <r>
          <rPr>
            <b/>
            <sz val="9"/>
            <color indexed="81"/>
            <rFont val="Tahoma"/>
            <family val="2"/>
          </rPr>
          <t>se incluyen las 3 cuentas</t>
        </r>
      </text>
    </comment>
    <comment ref="BP33" authorId="0" shapeId="0" xr:uid="{386494BA-0380-4158-9612-FB1533AB1F7F}">
      <text>
        <r>
          <rPr>
            <b/>
            <sz val="9"/>
            <color indexed="81"/>
            <rFont val="Tahoma"/>
            <family val="2"/>
          </rPr>
          <t>sobre las 3 cuentas</t>
        </r>
      </text>
    </comment>
    <comment ref="D34" authorId="0" shapeId="0" xr:uid="{476423EA-55B9-4236-9448-23A02F641F82}">
      <text>
        <r>
          <rPr>
            <b/>
            <sz val="9"/>
            <color indexed="81"/>
            <rFont val="Tahoma"/>
            <family val="2"/>
          </rPr>
          <t>presupuesto</t>
        </r>
      </text>
    </comment>
  </commentList>
</comments>
</file>

<file path=xl/sharedStrings.xml><?xml version="1.0" encoding="utf-8"?>
<sst xmlns="http://schemas.openxmlformats.org/spreadsheetml/2006/main" count="922" uniqueCount="293">
  <si>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</si>
  <si>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</si>
  <si>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</si>
  <si>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</si>
  <si>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</si>
  <si>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</si>
  <si>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</si>
  <si>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</si>
  <si>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</si>
  <si>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</si>
  <si>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</si>
  <si>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</si>
  <si>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</si>
  <si>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</si>
  <si>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</si>
  <si>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</si>
  <si>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</si>
  <si>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</si>
  <si>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</si>
  <si>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</si>
  <si>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</si>
  <si>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</si>
  <si>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</si>
  <si>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</si>
  <si>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</si>
  <si>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</si>
  <si>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</si>
  <si>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</si>
  <si>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</si>
  <si>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</si>
  <si>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</si>
  <si>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</si>
  <si>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</si>
  <si>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</si>
  <si>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</si>
  <si>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</si>
  <si>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</si>
  <si>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</si>
  <si>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</si>
  <si>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</si>
  <si>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</si>
  <si>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</si>
  <si>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</si>
  <si>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</si>
  <si>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</si>
  <si>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</si>
  <si>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</si>
  <si>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</si>
  <si>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</si>
  <si>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</si>
  <si>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</si>
  <si>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</si>
  <si>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</si>
  <si>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</si>
  <si>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</si>
  <si>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</si>
  <si>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</si>
  <si>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</si>
  <si>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</si>
  <si>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</si>
  <si>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</si>
  <si>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</si>
  <si>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</si>
  <si>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</si>
  <si>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</si>
  <si>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</si>
  <si>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</si>
  <si>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</si>
  <si>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</si>
  <si>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</si>
  <si>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</si>
  <si>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</si>
  <si>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</si>
  <si>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</si>
  <si>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</si>
  <si>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</si>
  <si>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</si>
  <si>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</si>
  <si>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</si>
  <si>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</si>
  <si>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</si>
  <si>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</si>
  <si>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</si>
  <si>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</si>
  <si>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</si>
  <si>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</si>
  <si>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</si>
  <si>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</si>
  <si>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</si>
  <si>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</si>
  <si>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</si>
  <si>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</si>
  <si>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</si>
  <si>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</si>
  <si>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</si>
  <si>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</si>
  <si>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</si>
  <si>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</si>
  <si>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</si>
  <si>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</si>
  <si>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</si>
  <si>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</si>
  <si>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</si>
  <si>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</si>
  <si>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SECTOR ADMINISTRATIVO</t>
  </si>
  <si>
    <t>ENTIDAD</t>
  </si>
  <si>
    <t>OTROS SECTORES</t>
  </si>
  <si>
    <t>OTRAS ENTIDADES</t>
  </si>
  <si>
    <t>VIGENCIA DEL REPORTE</t>
  </si>
  <si>
    <t xml:space="preserve">PERIODO A REPORTAR </t>
  </si>
  <si>
    <t>Nota:  Los valores deben ser registrados en pesos</t>
  </si>
  <si>
    <t>FORMULACIÓN</t>
  </si>
  <si>
    <t>SEGUIMIENTO</t>
  </si>
  <si>
    <t>GASTOS CONTEMPLADOS EN EL DECRETO 492 DE 2019</t>
  </si>
  <si>
    <t>COMPONENTES</t>
  </si>
  <si>
    <t>UNIDAD DE MEDIDA</t>
  </si>
  <si>
    <t>¿EL GASTO / COMPONENTE SE PRIORIZA COMO GASTO ELEGIBLE PARA LA VIGENCIA?</t>
  </si>
  <si>
    <t>META
(EN % DE REDUCCIÓN DE RECURSOS)</t>
  </si>
  <si>
    <t>META
(EN % DE REDUCCIÓN DE LA UNIDAD DE MEDIDA)</t>
  </si>
  <si>
    <t>LINEA BASE DEL 1 DE ENERO AL 30 DE JUNIO</t>
  </si>
  <si>
    <t>LINEA BASE DEL 1 DE ENERO AL 31 DE DICIEMBRE</t>
  </si>
  <si>
    <t>SEGUIMIENTO DEL 1 DE ENERO AL 30 DE JUNIO</t>
  </si>
  <si>
    <t>SEGUIMIENTO DEL 1 DE ENERO AL 31 DE DICIEMBRE</t>
  </si>
  <si>
    <t>CANTIDAD UNIDAD DE MEDIDA</t>
  </si>
  <si>
    <t>GIROS</t>
  </si>
  <si>
    <t>Ejecución</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</si>
  <si>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</si>
  <si>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</si>
  <si>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</si>
  <si>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</si>
  <si>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</si>
  <si>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INDICADOR DE CUMPLIMIENTO EN GIROS
(INDICADOR DE AUSTERIDAD/META)</t>
  </si>
  <si>
    <t>OBSERVACIONES
(comentarios que aclaren los resultados)</t>
  </si>
  <si>
    <t>Contratos de prestación de servicios y administración de personal FUNCIONAMIENTO</t>
  </si>
  <si>
    <t>Contratos de prestación de servicios profesionales y de apoyo a la gestión</t>
  </si>
  <si>
    <t>Número de personas contratadas (Sin incluir Cesiones).</t>
  </si>
  <si>
    <t>N/A</t>
  </si>
  <si>
    <t>Se indica que, el Fondo de Prestaciones Económicas Cesantías y Pensiones (FONCEP), en concordancia con las restricciones que impuso la entrada en vigencia de la ley de garantías y de conformidad con la necesidad del servicio de cada una de las áreas de la entidad realizó la contratación de personas naturales para la prestación de servicios profesionales y de apoyo a la gestión antes del 29 de enero de 2022. </t>
  </si>
  <si>
    <t>Se incluye la información del primer semestre de 2022</t>
  </si>
  <si>
    <t>Horas extras, dominicales y festivos</t>
  </si>
  <si>
    <t>Horas extras diurnas, nocturnas, dominicales y festivas</t>
  </si>
  <si>
    <t>Número de horas liquidadas y pagadas.</t>
  </si>
  <si>
    <t>Conforme a la Resolución de Gerencia No. 306 del 29 de noviembre de 2002 de FAVIDI, hoy FONCEP, en el Artículo Segundo se reconoce y paga Horas Extras al Nivel Asistencial.
El Área de Talento Humano de acuerdo a la normatividad vigente, valida que el valor de dichas horas extras no supere el 50% de la Asignación básica.
Se evidencia que hubo una disminución importante con relación al valor reportado de Horas extras para la vigencia 2021, lo cual se logró gracias a las metas de austeridad propuestas para la vigencia 2022, donde entre otros, se autorizan Horas Extras de ser estrictamente necesario, y por necesidades del servicio.</t>
  </si>
  <si>
    <t>Contratos de prestación de servicios y administración de personal INVERSIÓN*</t>
  </si>
  <si>
    <t xml:space="preserve">Por ley de garantías fue necesario gestionar toda la contratación directa con personas naturales a inicios de la vigencia, por eso se evidencia diferencia entre el primer semestre de 2021 versus primer semestre de 2022. </t>
  </si>
  <si>
    <t>Se observa un incremento frente a la vigencia anterior dado que algunos contratos en el 2022 fueron planeados hasta el mes de agosto y se requerian prorrogar hasta diciembre, pero al superar el 50% del plazo inicial, fue necesario estructurar nuevos contratos.</t>
  </si>
  <si>
    <t>Viáticos y Gastos de Viaje</t>
  </si>
  <si>
    <t>Viáticos y gastos de viaje</t>
  </si>
  <si>
    <t>Tiquetes</t>
  </si>
  <si>
    <t>Cantidad de Tiquetes expedidos y utilizados.</t>
  </si>
  <si>
    <r>
      <t>Teniendo en cuenta la situación de</t>
    </r>
    <r>
      <rPr>
        <b/>
        <i/>
        <sz val="11"/>
        <color theme="1"/>
        <rFont val="Calibri"/>
        <family val="2"/>
        <scheme val="minor"/>
      </rPr>
      <t xml:space="preserve"> Emergencia Sanitaria </t>
    </r>
    <r>
      <rPr>
        <sz val="11"/>
        <color theme="1"/>
        <rFont val="Calibri"/>
        <family val="2"/>
        <scheme val="minor"/>
      </rPr>
      <t>por la que está atravesando el país, las entidades se han visto en la obligación de utilizar otros mecanismos de comunicación diferentes a la presencial, es así como se implementó la modalidad de reuniones virtuales, primero con el fin mitigar el riesgo de contagio y segundo facilitar las diligencias de tipo judicial, las cuales son las que principalmente generan el pago de gastos de viajes y viáticos.</t>
    </r>
  </si>
  <si>
    <t>Durante el primer semestre de 2022, no se efectuó avances en esta actividad</t>
  </si>
  <si>
    <t>Gastos de viajes y viáticos</t>
  </si>
  <si>
    <t>No Aplica</t>
  </si>
  <si>
    <t>Administración de Servicios</t>
  </si>
  <si>
    <t>Telefonía celular</t>
  </si>
  <si>
    <t xml:space="preserve">Planes de telefonía móvil </t>
  </si>
  <si>
    <t>Número de líneas activas.</t>
  </si>
  <si>
    <t xml:space="preserve">Se logra un ahorro en el valor pagado por telefonía móvil, a pesar de contar con una línea adicional con respecto al año anterior, esto en razón a los esfuerzos adelantados por la Entidad ante el operador de telefonía móvil, a efectos de obtener mejores tarifas que nos permitan mayor eficiencia en el gasto público contando con los mismos beneficios otorgados previamente a la Entidad, de esta manera se logró un descuento en el valor mensual facturado. </t>
  </si>
  <si>
    <t>Se incluye el consumo en unidad de media y en giros del primer semestre de 2022, el cual muestra un ahorro, sin embargo está pendiente el cargue del semestre dos de 2022 .</t>
  </si>
  <si>
    <t>Equipos Celular</t>
  </si>
  <si>
    <t>Número de Equipos Adquiridos.</t>
  </si>
  <si>
    <t>La Entidad para la vigencia 2021 y 2022 no cuenta con equipos de telefonía celular ni los adquirio, motivo por el cual el resultado de los indicadores es 0%, lo que significa un mantenimiento en este gasto.</t>
  </si>
  <si>
    <t>Telefonía fija</t>
  </si>
  <si>
    <t>Líneas de telefonía fija</t>
  </si>
  <si>
    <t>Se logra un ahorro en telefonía fija con respecto a la vigencia anterior, este ahorro depende de la variación mensual en la demanda de los servicios principalmente asociados al de consumo fijo a ETB móvil, cobro por el servicio de LDN - Larga distancia Nacional y cobro reveritido. Adicionalmente la Entidad cuenta con el número mínimo de líneas telefonicas para atender las necesidad de atención al ciudadano especialmente pensionados, usuarios afiliados de cesantías y usuarios en general.</t>
  </si>
  <si>
    <t>Vehículos oficiales</t>
  </si>
  <si>
    <t>Servicio contratado de alquiler de vehículos</t>
  </si>
  <si>
    <t>Se mantiene o su resultado es 0%, dado que la Entidad cuenta con un parque automotor compuesto por tres vehículos, motivo por el cual no requiere el servicio de alquiler de vehículos.</t>
  </si>
  <si>
    <t>Parque automotor</t>
  </si>
  <si>
    <t>Número de vehículos que componen el parque automotor.</t>
  </si>
  <si>
    <t>Se mantiene o su resultado es 0%, dado que la Entidad entre la vigencia 2021 y 2022 no adquirió vehículos automotores adicionales a los que ya tiene el parque automotor.</t>
  </si>
  <si>
    <t>Mantenimiento preventivo de vehículos</t>
  </si>
  <si>
    <r>
      <t xml:space="preserve">Se logra un ahorro en el valor pagado para el servicio de mantenimiento </t>
    </r>
    <r>
      <rPr>
        <b/>
        <sz val="11"/>
        <color theme="1"/>
        <rFont val="Calibri"/>
        <family val="2"/>
        <scheme val="minor"/>
      </rPr>
      <t>preventivo y correctivo</t>
    </r>
    <r>
      <rPr>
        <sz val="11"/>
        <color theme="1"/>
        <rFont val="Calibri"/>
        <family val="2"/>
        <scheme val="minor"/>
      </rPr>
      <t xml:space="preserve"> entre la vigencia 2021 y 2022, situación que obedece a las siguientes razones: una menor demanda de los vehículos en la vigencia 2022, el adecuado, continuidad del desarrollo de las labores en casa, oportuno mantenimiento y la sensibilización a los conductores en ecoconducción.</t>
    </r>
  </si>
  <si>
    <t>Combustible</t>
  </si>
  <si>
    <t xml:space="preserve">Número de Galones de Combustible consumidos. </t>
  </si>
  <si>
    <t>Se logra un ahorro en el valor pagado para el servicio de combustible entre la vigencia 2021 y 2022, siendo la razón principal de este resultado una menor demanda de los vehículos ocasionada por efecto de la pandemia, la continuidad de la modalidad de trabajo en casa en esta vigencia y la reducción de reuniones presenciales de los directivos de la Entidad. Adicionalmente, a pesar de que el valor unitario por galón va en aumento, se observa que el número de galones consumidos es menor que en el 2021.</t>
  </si>
  <si>
    <t>Fotocopiado, multicopiado e impresión</t>
  </si>
  <si>
    <t xml:space="preserve">Impresión </t>
  </si>
  <si>
    <t>Número de folios impresos.</t>
  </si>
  <si>
    <t xml:space="preserve">Se presenta un aumento en el gasto de impresión, debido al incremento en la cantidad de solicitudes dadas por la Entidad de manera externa, la conformación de expedientes físicos de la vigencia 2021 para atender requerimientos, el incremento en el valor unitario del folio por la inflación y las solicitud de algunas Entidades para entregar todos los documentos externos en formato físico.  </t>
  </si>
  <si>
    <t>Fotocopiado</t>
  </si>
  <si>
    <t xml:space="preserve">Número de fotocopias tomadas. </t>
  </si>
  <si>
    <t>Se presenta un aumento en el número de folios y como consecuencia en el valor pagado de fotocopiado, esto se debe al incremento en la cantidad de solicitudes internas y externas recibidas por la Entidad y al incremento en el valor unitario del folio para la vigencia 2022.</t>
  </si>
  <si>
    <t>Edición, impresión, reproducción, publicación de avisos (publicidad)</t>
  </si>
  <si>
    <t>Edición, impresión, reproducción o publicación de avisos, informes, folletos o textos institucionales, piezas de comunicación, tales como avisos, folletos, cuadernillos, entre otros</t>
  </si>
  <si>
    <t>La Oficina de Comunicaciones y Servicio al Ciudadano de la Entidad no ha suscrito contratos o incurrido en gastos relacionados con el rubro Edición, impresión, reproducción, publicación de avisos.</t>
  </si>
  <si>
    <t>Contratos de publicidad y/o propaganda personalizada (agendas, almanaques, libretas, pocillos, vasos, esferos, regalos corporativos, souvenir o recuerdos</t>
  </si>
  <si>
    <t>Suscripciones (periódicos y revistas, publicaciones y bases de datos)</t>
  </si>
  <si>
    <t>Suscripción física</t>
  </si>
  <si>
    <t xml:space="preserve">Cantidad de suscripciones contratadas en la vigencia. </t>
  </si>
  <si>
    <t>Durante el periodo de análisis, la Oficina de Comunicaciones y Servicio al Ciudadano de la Entidad, no ha realizado suscripciones a periódicos y revistas.</t>
  </si>
  <si>
    <t>Suscripción electrónica</t>
  </si>
  <si>
    <t>Eventos y conmemoraciones</t>
  </si>
  <si>
    <t xml:space="preserve">Actividades definidas en los planes y programas de bienestar e incentivos para servidores públicos o actos protocolarios que deben atenderse misionalmente. </t>
  </si>
  <si>
    <t xml:space="preserve">Cantidad de Actividades y/o eventos realizados. </t>
  </si>
  <si>
    <t>Durante el periodo de análisis, la Oficina de Comunicaciones y Servicio al Ciudadano de la Entidad, no ha realizado actividades de bienestar ni  actos protocolarios desde el área misional</t>
  </si>
  <si>
    <t>Durante el periodo de análisis no se han realizado actividades de bienestar ni  actos protocolarios desde el área misional</t>
  </si>
  <si>
    <t>Control del Consumo de los Recursos Naturales y Sostenibilidad Ambiental</t>
  </si>
  <si>
    <t>Servicios públicos</t>
  </si>
  <si>
    <t>Agua</t>
  </si>
  <si>
    <t>Metros Cubicos facturados en el periodo</t>
  </si>
  <si>
    <r>
      <t xml:space="preserve">Se presenta un aumento en  el servicio de acueducto y aseo (acueducto, alcantarillado , aseo y otros cobros), tanto en el número de metros cúbicos como en el valor pagado, este incremento se debe a que durante el primer semestre de 2022, se ha registrado un mayor número de visitas de parte de los servidores públicos de la Entidad y de los clientes externos (Servicio al ciudadano y contratistas), así mismo el desarrollo de proyectos de manera física en la sede de archivo de la Entidad. 
</t>
    </r>
    <r>
      <rPr>
        <b/>
        <sz val="11"/>
        <color theme="1"/>
        <rFont val="Calibri"/>
        <family val="2"/>
        <scheme val="minor"/>
      </rPr>
      <t>Nota:</t>
    </r>
    <r>
      <rPr>
        <sz val="11"/>
        <color theme="1"/>
        <rFont val="Calibri"/>
        <family val="2"/>
        <scheme val="minor"/>
      </rPr>
      <t xml:space="preserve"> la información reportada corresponde a las dos sedes de la Entidad, la sede principal y la sede de álamos de la siguiente manera: para la primera se tiene en cuenta un coeficiente de ocupación del 25,11% sobre el valor total de la cuenta de la torre A y B, y para la segunda el coeficiente es del 100%, cuyo valor total corresponde solamente a FONCEP.</t>
    </r>
  </si>
  <si>
    <t xml:space="preserve">Gas </t>
  </si>
  <si>
    <t>Se mantiene o su resultado es 0%, dado que la Entidad en sus sedes no cuenta con gas natural.</t>
  </si>
  <si>
    <t>Energía</t>
  </si>
  <si>
    <t xml:space="preserve">Kilovatios por hora facturados en el periodo. </t>
  </si>
  <si>
    <r>
      <t xml:space="preserve">Se presenta un aumento en el servicio de energía, tanto en el número de kwh consumidos como en el valor pagado, este incremento se debe a un mayor número de visitas de personas y servidores a la Entidad, encendido permanente de computadores y equipos tecnológicos las 24 horas del día y factores exógenos que contribuyen con este incremento, como: pandemia, trabajo en casa, regreso escalonado, alza tarifaria en el costo unitario del kwh para la presente vigencia.
</t>
    </r>
    <r>
      <rPr>
        <b/>
        <sz val="11"/>
        <color theme="1"/>
        <rFont val="Calibri"/>
        <family val="2"/>
        <scheme val="minor"/>
      </rPr>
      <t>Nota:</t>
    </r>
    <r>
      <rPr>
        <sz val="11"/>
        <color theme="1"/>
        <rFont val="Calibri"/>
        <family val="2"/>
        <scheme val="minor"/>
      </rPr>
      <t xml:space="preserve"> la información reportada corresponde a la sede principal de la Entidad (torre a y torre b) cuyas cuentas son independientes y pagadas por FONCEP, para la cuenta de la sede de álamos esta es pagada dentro del canon de arrendamiento.</t>
    </r>
  </si>
  <si>
    <t>Presupuesto</t>
  </si>
  <si>
    <t>Cajas menores</t>
  </si>
  <si>
    <t>Requerimientos de caja menor</t>
  </si>
  <si>
    <t>Cantidad de solicitudes</t>
  </si>
  <si>
    <t>Durante el periodo evaluado, se gestionaron tres requerimientos equivalentes a un gasto de $316.000 de caja menor, impactando positivamente la meta establecida como austeridad, teniendo en cuenta que con respecto al año anterior hubo la misma cantidad de requerimientos, pero por mayor valor el gasto, evidenciándose una reducción de giros en un 58%.   
Sin embargo es importante aclarar que los gastos de la caja menor son gastos urgentes, imprescindibles e inaplazables por lo cual su ejecución depende de las necesidades que se presenten.</t>
  </si>
  <si>
    <t xml:space="preserve">* Nota: Esta informacion de Inversion solo sera remitida a la Secretaria Distrital de Hacienda, para analisis interno de la DDP y, conforme a la Circular, no hace parte integral del informe de austeridad. </t>
  </si>
  <si>
    <t>RESPONSABLE</t>
  </si>
  <si>
    <t>I SEMESTRE VIGENCIA 2021</t>
  </si>
  <si>
    <t>II SEMESTRE VIGENCIA 2021</t>
  </si>
  <si>
    <t>LINEA BASE DEL 1 DE ENERO AL 30 DE JUNIO 2021</t>
  </si>
  <si>
    <t>LINEA BASE DEL 1 DE JULIO AL 31 DE DICIEMRE 2021</t>
  </si>
  <si>
    <t>LINEA BASE DEL 1 DE ENERO AL 31 DE DICIEMBRE 2021</t>
  </si>
  <si>
    <t>I SEMESTRE VIGENCIA 2022</t>
  </si>
  <si>
    <t>II SEMESTRE VIGENCIA 2022</t>
  </si>
  <si>
    <t>PRIMER SEMESTRE VIGENCIA 2023</t>
  </si>
  <si>
    <t>SEGUNDO SEMESTRE VIGENCIA 2023</t>
  </si>
  <si>
    <t>Ejecución 2023</t>
  </si>
  <si>
    <t>ENERO - JUNIO</t>
  </si>
  <si>
    <t>JULIO</t>
  </si>
  <si>
    <t>AGOSTO</t>
  </si>
  <si>
    <t>SEPTIEMBRE</t>
  </si>
  <si>
    <t>OCTUBRE</t>
  </si>
  <si>
    <t>NOVIEMBRE</t>
  </si>
  <si>
    <t>DICIEMBRE</t>
  </si>
  <si>
    <t>ENERO</t>
  </si>
  <si>
    <t>FEBRERO</t>
  </si>
  <si>
    <t>MARZO</t>
  </si>
  <si>
    <t>ABRIL</t>
  </si>
  <si>
    <t>MAYO</t>
  </si>
  <si>
    <t>JUNIO</t>
  </si>
  <si>
    <t>EJECUCIÓN DEL 1 DE ENERO AL 3O DE JUNIO DE 2023</t>
  </si>
  <si>
    <t>EJECUCIÓN DEL 1 DE JULIO AL 31 DE DICIEMRE DE 2023</t>
  </si>
  <si>
    <t>EJECUCIÓN DEL 1 DE  ENERO AL 31 DE DICIEMRE DE 2023</t>
  </si>
  <si>
    <t>UNIDAD DE MEDIDA
Enero a junio de 2021</t>
  </si>
  <si>
    <t>GIROS
Enero a junio de 2021</t>
  </si>
  <si>
    <t>UNIDAD DE MEDIDA
Enero a junio de 2022</t>
  </si>
  <si>
    <t>GIROS
Enero a junio de 2022</t>
  </si>
  <si>
    <t>CONSUMO EN UNIDAD DE MEDIDA
2023</t>
  </si>
  <si>
    <t>CONSUMO EN GIROS 2023</t>
  </si>
  <si>
    <t>CANTIDAD UNIDAD DE MEDIDA 2023</t>
  </si>
  <si>
    <t>GIROS 2023</t>
  </si>
  <si>
    <t>INDICADOR DE AUSTERIDAD
(1-(total consumo unidad de medida en el periodo/total consumo unidad de medida del mismo periodo de año anterior))</t>
  </si>
  <si>
    <t>OBSERVACIONES I SEMESTRE
(comentarios que aclaren los resultados)</t>
  </si>
  <si>
    <t>OAJ</t>
  </si>
  <si>
    <t>Durante el primer semestre de 2023, se realizó la contratación de 142 personas naturales para la prestación de servicios, de acuerdo con las necesidades identificadas en el PAA y las metas institucionales establecidas. De igual manera se indica que si bien es cierto a diferencia del primer Semestre de 2022 se aumentaron el numero de contratos pero no en los giros , pues para este semestre se evidencia una dismunución.</t>
  </si>
  <si>
    <t>TH</t>
  </si>
  <si>
    <t xml:space="preserve">Se reporto un total de $10.632.806 de giros pagados 4 servidores por concepto de horas extra con un total de 668 horas causadas y aprobadas por los jefes inmediatos, para el primer semestre de 2023, </t>
  </si>
  <si>
    <r>
      <rPr>
        <sz val="11"/>
        <color rgb="FF000000"/>
        <rFont val="Calibri"/>
      </rPr>
      <t xml:space="preserve">Durante el primer semestre de 2023, se realizó la contratación de 44 personas naturales para la prestación de servicios, de acuerdo con las necesidades identificadas en el PAA y las metas institucionales establecidas en el proyecto de inversión 7592 </t>
    </r>
    <r>
      <rPr>
        <b/>
        <sz val="11"/>
        <color rgb="FF000000"/>
        <rFont val="Calibri"/>
      </rPr>
      <t>Integración de la gestión pensional del Distrito Bogotá</t>
    </r>
  </si>
  <si>
    <t>ADMINISTRATIVA</t>
  </si>
  <si>
    <t>Se evidencia un incremento en este gasto elegible, en la  vigencia 2023 , debido a que en los meses de mayo y Junio se  incremento la tarifa y el servicio es facturado con la tarifa plena .
El indicador de austeridad refleja un 8% de incremento en el gasto para este servicio, valor que se encuentra fuera de la meta establecida dentro del plan de Austeridad de la vigencia 2023.
Como plan de acción, la Entidad pretende cancelar los planes de telefonía móvil a fin de reducir el gasto y cumplir con la meta propuesta.
. 
.</t>
  </si>
  <si>
    <t>Durante la vigencia 2023 y 2023 la Entidad no adquirió equilos celulares, motivo por el cual el resultado de los indicadores es 0%, lo que significa un mantenimiento en este gasto.</t>
  </si>
  <si>
    <t>ADMINISTRATIVA / OIS</t>
  </si>
  <si>
    <t xml:space="preserve">Se logra un ahorro en telefonía fija con respecto a la vigencia anterior, este ahorro depende principalmente del beneficio de descuento obtenido del 50% para este servicio, cabe resaltar que la variación mensual en la demanda de los servicios principalmente asociados al de consumo fijo a ETB móvil, cobro por el servicio de LDN - Larga distancia Nacional y cobro reveritido. Adicionalmente la Entidad cuenta con el número mínimo de líneas telefonicas para atender las necesidades de atención al ciudadano especialmente pensionados, usuarios afiliados de cesantías y usuarios en general. Por lo anterior, para este gasto elegible se logra un ahorro del 56% , lo que permite cumplir con la meta establecida en el plan de austeridad 2023. </t>
  </si>
  <si>
    <t>Se mantiene o su resultado es 0%, dado que la Entidad para las vigencias 2022 y 2023 no requirió contratar el servicio de alquiler de vehículos, dado que cuenta con un parque automotor compuesto por tres vehículos, los cuales son suficientes para cumplilr con las funciones misionales de la Entidad.</t>
  </si>
  <si>
    <t>Se mantiene o su resultado es 0%, dado que la Entidad entre la vigencia 2022 y 2023 mantuvo el mismo número de vehículos automotores en su parque automotor.</t>
  </si>
  <si>
    <t>Para el servicio de mantenimiento preventivo y correctivo de la vigencia 2023 se presenta un incremento del 117% en el gasto respecto a la vigencia 2022, situación que obedece a las siguientes razones: una mayor demanda de los vehículos, mayores recorridos y distancias.</t>
  </si>
  <si>
    <r>
      <rPr>
        <sz val="11"/>
        <color rgb="FF000000"/>
        <rFont val="Calibri"/>
      </rPr>
      <t xml:space="preserve">Combustible
</t>
    </r>
    <r>
      <rPr>
        <b/>
        <sz val="11"/>
        <color rgb="FF000000"/>
        <rFont val="Calibri"/>
      </rPr>
      <t>Nota: para este componente la Entidad tiene establecido un tope mensual por vehículo.</t>
    </r>
  </si>
  <si>
    <t xml:space="preserve">Para este semestre se presenta un aumento del 116% para la cantidad de galones consumidos y del 163% en el valor pagado para el servicio de combustible entre la vigencia 2022 y 2023, principalmente a que se están utilizando de manerea diaria y durante la vigencia 2022 se utilizaban en promedio dos dias a la semana, resultado en el cual se ve una mayor demanda en el consumo de los vehículos y la variacion en el precio mensual del combustible que va en aumento </t>
  </si>
  <si>
    <t>Se presenta un aumento del 3% en el gasto de impresión y un ahorro del 2% en la cantidad de folios, debido al incremento en el precio del folio para la vigencia 2023, es importante resaltar que este servicio es demandado por las dependencias para atender las obligaciones de la Entidad, es decir, que la cantidad de solicitudes no se pueden limitar. Adicionamente, la Entidad en cumplimiento de los lineamientos en materia de contratación realiza la conformación de expedientes físicos de la vigencia.</t>
  </si>
  <si>
    <t>Se presenta un aumento del 51% en el número de fotocopias y del 57% en el valor pagado para este servicio, se debe al incremento en la cantidad de solicitudes internas y externas recibidas por los grupos de valor y al incremento en el valor unitario del folio para la vigencia 2023.</t>
  </si>
  <si>
    <t>COMUNICACIONES</t>
  </si>
  <si>
    <t>Se presenta un aumento del 20% para la cantidad de metros cubicos facturados y del 24% en el valor pagado para el servicio de acueducto y aseo (acueducto, alcantarillado , aseo y otros cobros), este incremento se debe a que durante el primer semestre de 2023, se ha registrado un mayor número de visitas de parte de los servidores públicos de la Entidad y de los clientes externos (Servicio al ciudadano y contratistas), así mismo el desarrollo de proyectos de manera física en la sede de archivo de la Entidad.
Nota: la información reportada corresponde a las dos sedes de la Entidad, la sede principal y la sede de álamos de la siguiente manera: para la primera se tiene en cuenta un coeficiente de ocupación del 25,11% sobre el valor total de la cuenta de la torre A y B, y para la segunda el coeficiente es del 100%, cuyo valor total corresponde solamente a FONCEP.</t>
  </si>
  <si>
    <t>Se mantiene o su resultado es 0%, dado que la Entidad en sus sedes no cuenta con el servico de gas natural.</t>
  </si>
  <si>
    <t>Se presenta un aumento del 0,15% en la cantidad de kilovatios por hora facturados y del 17% en el vaor pagado del servicio de energía, tanto en el número de kwh consumidos como en el valor pagado, este incremento se debe a un mayor número de visitas de personas y servidores a la Entidad, encendido permanente de computadores y equipos tecnológicos y factores exógenos que contribuyen con este incremento, como: regreso escalonado, alza tarifaria en el costo unitario del kwh para la presente vigencia y encendido de mayor cantidad  de luminiarias en las oficinas.
Nota: la información reportada corresponde a la sede principal de la Entidad (torre a y torre b) cuyas cuentas son independientes y pagadas por FONCEP, para la cuenta de la sede de álamos esta es pagada dentro del canon de arrendamiento.</t>
  </si>
  <si>
    <t>FINANCIERA</t>
  </si>
  <si>
    <t>En el periodo, se presentó un  requerimiento, afectando un solo  rubro presupuestal de los siete proyectados en la caja menor el valor del gasto fue  de $222.000, para pago de semaforizacion de los vehiculos  de la entidad.</t>
  </si>
  <si>
    <t>INDICADOR DE AUSTERIDAD UNIDAD DE MEDIDA</t>
  </si>
  <si>
    <t>INDICADOR DE AUSTERIDAD EN GIROS</t>
  </si>
  <si>
    <t>INDICADOR DE CUMPLIMIENTO EN UNIDAD DE MEDIDA</t>
  </si>
  <si>
    <t>INDICADOR DE CUMPLIMIENTO EN GIROS</t>
  </si>
  <si>
    <t>Planes de telefonía móvil</t>
  </si>
  <si>
    <t>Componente</t>
  </si>
  <si>
    <t>Seguimiento del 1 de enero al 30 de junio 2022</t>
  </si>
  <si>
    <t>Seguimiento del 1 de enero al 30 de junio 2023</t>
  </si>
  <si>
    <t>Resultado indicador austeridad</t>
  </si>
  <si>
    <t>Resultado indicador de cumplimiento</t>
  </si>
  <si>
    <t>Cantidad unid medida</t>
  </si>
  <si>
    <t>Consumo en giros</t>
  </si>
  <si>
    <t>Pesos Colombianos</t>
  </si>
  <si>
    <t>$ 2.851.627</t>
  </si>
  <si>
    <t>$ 2.884.253</t>
  </si>
  <si>
    <t>$ 21.175.800</t>
  </si>
  <si>
    <t>$ 9.415.270</t>
  </si>
  <si>
    <t>$ 316.000</t>
  </si>
  <si>
    <t>$ 222.000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</si>
</sst>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 #,##0.00\ &quot;€&quot;_-;\-* #,##0.00\ &quot;€&quot;_-;_-* &quot;-&quot;??\ &quot;€&quot;_-;_-@_-"/>
    <numFmt numFmtId="43" formatCode="_-* #,##0.00_-;\-* #,##0.00_-;_-* &quot;-&quot;??_-;_-@_-"/>
    <numFmt numFmtId="164" formatCode="_-&quot;$&quot;\ * #,##0_-;\-&quot;$&quot;\ * #,##0_-;_-&quot;$&quot;\ * &quot;-&quot;_-;_-@_-"/>
    <numFmt numFmtId="165" formatCode="_-* #,##0_-;\-* #,##0_-;_-* &quot;-&quot;??_-;_-@_-"/>
    <numFmt numFmtId="166" formatCode="&quot;$&quot;\ #,##0"/>
    <numFmt numFmtId="167" formatCode="_-[$$-409]* #,##0.00_ ;_-[$$-409]* \-#,##0.00\ ;_-[$$-409]* &quot;-&quot;??_ ;_-@_ "/>
    <numFmt numFmtId="168" formatCode="_-[$$-409]* #,##0_ ;_-[$$-409]* \-#,##0\ ;_-[$$-409]* &quot;-&quot;??_ ;_-@_ "/>
    <numFmt numFmtId="169" formatCode="_-&quot;$&quot;* #,##0_-;\-&quot;$&quot;* #,##0_-;_-&quot;$&quot;* &quot;-&quot;??_-;_-@_-"/>
    <numFmt numFmtId="170" formatCode="0.0%"/>
    <numFmt numFmtId="171" formatCode="_-[$$-240A]* #,##0_-;\-[$$-240A]* #,##0_-;_-[$$-240A]* &quot;-&quot;??_-;_-@_-"/>
  </numFmts>
  <fonts count="30">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11"/>
      <name val="Calibri"/>
      <family val="2"/>
      <scheme val="minor"/>
    </font>
    <font>
      <b/>
      <sz val="9"/>
      <color indexed="81"/>
      <name val="Tahoma"/>
      <family val="2"/>
    </font>
    <font>
      <b/>
      <i/>
      <sz val="11"/>
      <color theme="1"/>
      <name val="Calibri"/>
      <family val="2"/>
      <scheme val="minor"/>
    </font>
    <font>
      <sz val="8"/>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font>
    <font>
      <b/>
      <sz val="11"/>
      <color rgb="FF000000"/>
      <name val="Calibri"/>
    </font>
    <font>
      <sz val="11"/>
      <color theme="4"/>
      <name val="Calibri"/>
      <family val="2"/>
      <scheme val="minor"/>
    </font>
    <font>
      <b/>
      <sz val="11"/>
      <color rgb="FF305496"/>
      <name val="Calibri"/>
      <family val="2"/>
    </font>
    <font>
      <b/>
      <sz val="7"/>
      <color rgb="FF305496"/>
      <name val="Arial"/>
      <family val="2"/>
      <charset val="1"/>
    </font>
    <font>
      <b/>
      <sz val="8"/>
      <color rgb="FF333333"/>
      <name val="Arial"/>
      <family val="2"/>
      <charset val="1"/>
    </font>
    <font>
      <sz val="8"/>
      <color theme="1"/>
      <name val="Arial"/>
      <family val="2"/>
      <charset val="1"/>
    </font>
    <font>
      <sz val="8"/>
      <color rgb="FF000000"/>
      <name val="Arial"/>
      <family val="2"/>
      <charset val="1"/>
    </font>
    <font>
      <b/>
      <sz val="7"/>
      <color rgb="FF000000"/>
      <name val="Arial"/>
      <family val="2"/>
      <charset val="1"/>
    </font>
    <font>
      <sz val="7"/>
      <color rgb="FF000000"/>
      <name val="Arial"/>
      <family val="2"/>
      <charset val="1"/>
    </font>
    <font>
      <sz val="7"/>
      <color theme="1"/>
      <name val="Arial"/>
      <family val="2"/>
      <charset val="1"/>
    </font>
    <font>
      <sz val="11"/>
      <color theme="3"/>
      <name val="Calibri"/>
      <family val="2"/>
      <scheme val="minor"/>
    </font>
  </fonts>
  <fills count="2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DDEBF7"/>
        <bgColor indexed="64"/>
      </patternFill>
    </fill>
    <fill>
      <patternFill patternType="solid">
        <fgColor rgb="FFFFF2CC"/>
        <bgColor indexed="64"/>
      </patternFill>
    </fill>
    <fill>
      <patternFill patternType="solid">
        <fgColor rgb="FFFFFFFF"/>
        <bgColor indexed="64"/>
      </patternFill>
    </fill>
    <fill>
      <patternFill patternType="solid">
        <fgColor rgb="FFFFE699"/>
        <bgColor indexed="64"/>
      </patternFill>
    </fill>
    <fill>
      <patternFill patternType="solid">
        <fgColor rgb="FFB4C6E7"/>
        <bgColor rgb="FF000000"/>
      </patternFill>
    </fill>
    <fill>
      <patternFill patternType="solid">
        <fgColor rgb="FFFCE4D6"/>
        <bgColor indexed="64"/>
      </patternFill>
    </fill>
    <fill>
      <patternFill patternType="solid">
        <fgColor rgb="FFB4C6E7"/>
        <bgColor indexed="64"/>
      </patternFill>
    </fill>
    <fill>
      <patternFill patternType="solid">
        <fgColor rgb="FFC6E0B4"/>
        <bgColor indexed="64"/>
      </patternFill>
    </fill>
    <fill>
      <patternFill patternType="solid">
        <fgColor theme="0"/>
        <bgColor indexed="64"/>
      </patternFill>
    </fill>
  </fills>
  <borders count="9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medium">
        <color theme="4" tint="0.39991454817346722"/>
      </right>
      <top style="thin">
        <color theme="4" tint="0.39994506668294322"/>
      </top>
      <bottom/>
      <diagonal/>
    </border>
    <border>
      <left style="thin">
        <color theme="4" tint="0.39991454817346722"/>
      </left>
      <right/>
      <top style="thin">
        <color theme="4" tint="0.39991454817346722"/>
      </top>
      <bottom style="thin">
        <color theme="4" tint="0.39991454817346722"/>
      </bottom>
      <diagonal/>
    </border>
    <border>
      <left/>
      <right style="medium">
        <color theme="4" tint="0.39991454817346722"/>
      </right>
      <top style="thin">
        <color theme="4" tint="0.39994506668294322"/>
      </top>
      <bottom style="thin">
        <color theme="4" tint="0.39994506668294322"/>
      </bottom>
      <diagonal/>
    </border>
    <border>
      <left style="thin">
        <color theme="4" tint="0.39988402966399123"/>
      </left>
      <right style="thin">
        <color theme="4" tint="0.39994506668294322"/>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88402966399123"/>
      </bottom>
      <diagonal/>
    </border>
    <border>
      <left style="thin">
        <color theme="4" tint="0.39994506668294322"/>
      </left>
      <right/>
      <top style="thin">
        <color theme="4" tint="0.39994506668294322"/>
      </top>
      <bottom style="medium">
        <color theme="4" tint="0.39991454817346722"/>
      </bottom>
      <diagonal/>
    </border>
    <border>
      <left style="thin">
        <color theme="4" tint="0.39985351115451523"/>
      </left>
      <right/>
      <top style="thin">
        <color theme="4" tint="0.39985351115451523"/>
      </top>
      <bottom style="thin">
        <color theme="4" tint="0.39985351115451523"/>
      </bottom>
      <diagonal/>
    </border>
    <border>
      <left style="thin">
        <color theme="4" tint="0.39994506668294322"/>
      </left>
      <right style="thin">
        <color theme="4" tint="0.39994506668294322"/>
      </right>
      <top/>
      <bottom style="thin">
        <color theme="4" tint="0.39988402966399123"/>
      </bottom>
      <diagonal/>
    </border>
    <border>
      <left style="thin">
        <color theme="4" tint="0.39982299264503923"/>
      </left>
      <right/>
      <top style="thin">
        <color theme="4" tint="0.39982299264503923"/>
      </top>
      <bottom style="thin">
        <color theme="4" tint="0.39982299264503923"/>
      </bottom>
      <diagonal/>
    </border>
    <border>
      <left style="thin">
        <color theme="4" tint="0.39976195562608724"/>
      </left>
      <right style="thin">
        <color theme="4" tint="0.39976195562608724"/>
      </right>
      <top style="thin">
        <color theme="4" tint="0.39976195562608724"/>
      </top>
      <bottom style="thin">
        <color theme="4" tint="0.39976195562608724"/>
      </bottom>
      <diagonal/>
    </border>
    <border>
      <left style="thin">
        <color theme="4" tint="0.39979247413556324"/>
      </left>
      <right/>
      <top style="thin">
        <color theme="4" tint="0.39979247413556324"/>
      </top>
      <bottom style="thin">
        <color theme="4" tint="0.39979247413556324"/>
      </bottom>
      <diagonal/>
    </border>
    <border>
      <left style="medium">
        <color theme="4" tint="0.39988402966399123"/>
      </left>
      <right style="thin">
        <color theme="4" tint="0.39988402966399123"/>
      </right>
      <top/>
      <bottom style="thin">
        <color theme="4" tint="0.39988402966399123"/>
      </bottom>
      <diagonal/>
    </border>
    <border>
      <left/>
      <right/>
      <top/>
      <bottom style="thin">
        <color theme="4" tint="0.39988402966399123"/>
      </bottom>
      <diagonal/>
    </border>
    <border>
      <left style="thin">
        <color theme="4" tint="0.39994506668294322"/>
      </left>
      <right/>
      <top style="medium">
        <color theme="4" tint="0.39988402966399123"/>
      </top>
      <bottom style="thin">
        <color theme="4" tint="0.39994506668294322"/>
      </bottom>
      <diagonal/>
    </border>
    <border>
      <left/>
      <right/>
      <top style="thin">
        <color theme="9" tint="-0.249977111117893"/>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4" tint="0.39994506668294322"/>
      </left>
      <right/>
      <top style="thin">
        <color theme="4" tint="0.39994506668294322"/>
      </top>
      <bottom style="medium">
        <color theme="4" tint="0.3998840296639912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thin">
        <color theme="9" tint="-0.249977111117893"/>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left>
      <right/>
      <top/>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9" tint="-0.249977111117893"/>
      </left>
      <right style="thin">
        <color theme="9" tint="-0.249977111117893"/>
      </right>
      <top/>
      <bottom style="thin">
        <color theme="9" tint="-0.249977111117893"/>
      </bottom>
      <diagonal/>
    </border>
    <border>
      <left style="thin">
        <color rgb="FF000000"/>
      </left>
      <right/>
      <top style="thin">
        <color rgb="FF000000"/>
      </top>
      <bottom style="thin">
        <color rgb="FF000000"/>
      </bottom>
      <diagonal/>
    </border>
    <border>
      <left style="thin">
        <color rgb="FF9BC2E6"/>
      </left>
      <right/>
      <top style="medium">
        <color rgb="FF9BC2E6"/>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164"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277">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4" xfId="0" applyFill="1" applyBorder="1" applyAlignment="1">
      <alignment vertical="center"/>
    </xf>
    <xf numFmtId="0" fontId="0" fillId="2" borderId="24"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4"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10" borderId="37" xfId="0" applyFont="1" applyFill="1" applyBorder="1" applyAlignment="1" applyProtection="1">
      <alignment horizontal="center" vertical="center" wrapText="1"/>
      <protection locked="0"/>
    </xf>
    <xf numFmtId="0" fontId="1" fillId="7" borderId="37"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164" fontId="0" fillId="0" borderId="5" xfId="1" applyFont="1" applyBorder="1" applyAlignment="1" applyProtection="1">
      <alignment horizontal="right"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164"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0" fillId="0" borderId="0" xfId="0" applyAlignment="1" applyProtection="1">
      <alignment wrapText="1"/>
      <protection locked="0"/>
    </xf>
    <xf numFmtId="0" fontId="1" fillId="9" borderId="27" xfId="0" applyFont="1" applyFill="1" applyBorder="1" applyAlignment="1" applyProtection="1">
      <alignment horizontal="center" vertical="center" wrapText="1"/>
      <protection locked="0"/>
    </xf>
    <xf numFmtId="0" fontId="1" fillId="11" borderId="27"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1" fillId="4" borderId="47" xfId="0" applyFont="1" applyFill="1" applyBorder="1" applyAlignment="1" applyProtection="1">
      <alignment horizontal="right" vertical="center" wrapText="1"/>
      <protection locked="0"/>
    </xf>
    <xf numFmtId="165" fontId="1" fillId="5" borderId="0" xfId="4" applyNumberFormat="1" applyFont="1" applyFill="1" applyBorder="1" applyAlignment="1" applyProtection="1">
      <alignment horizontal="center" wrapText="1"/>
      <protection locked="0"/>
    </xf>
    <xf numFmtId="165" fontId="4" fillId="0" borderId="25" xfId="4" applyNumberFormat="1" applyFont="1" applyBorder="1" applyAlignment="1" applyProtection="1">
      <alignment horizontal="center" vertical="center" wrapText="1"/>
      <protection locked="0"/>
    </xf>
    <xf numFmtId="165" fontId="4" fillId="0" borderId="23" xfId="4" applyNumberFormat="1" applyFont="1" applyBorder="1" applyAlignment="1" applyProtection="1">
      <alignment horizontal="center" vertical="center" wrapText="1"/>
      <protection locked="0"/>
    </xf>
    <xf numFmtId="165" fontId="4" fillId="0" borderId="26" xfId="4" applyNumberFormat="1" applyFont="1" applyBorder="1" applyAlignment="1" applyProtection="1">
      <alignment horizontal="center" vertical="center" wrapText="1"/>
      <protection locked="0"/>
    </xf>
    <xf numFmtId="165" fontId="0" fillId="0" borderId="0" xfId="4" applyNumberFormat="1" applyFont="1" applyAlignment="1" applyProtection="1">
      <alignment horizontal="center"/>
      <protection locked="0"/>
    </xf>
    <xf numFmtId="9" fontId="0" fillId="0" borderId="0" xfId="2" applyFont="1" applyProtection="1">
      <protection locked="0"/>
    </xf>
    <xf numFmtId="165" fontId="1" fillId="4" borderId="47" xfId="4" applyNumberFormat="1" applyFont="1" applyFill="1" applyBorder="1" applyAlignment="1" applyProtection="1">
      <alignment horizontal="right" vertical="center" wrapText="1"/>
      <protection locked="0"/>
    </xf>
    <xf numFmtId="165" fontId="1" fillId="8" borderId="27" xfId="4" applyNumberFormat="1" applyFont="1" applyFill="1" applyBorder="1" applyAlignment="1" applyProtection="1">
      <alignment horizontal="center" vertical="center" wrapText="1"/>
      <protection locked="0"/>
    </xf>
    <xf numFmtId="165" fontId="0" fillId="0" borderId="0" xfId="4" applyNumberFormat="1" applyFont="1" applyProtection="1">
      <protection locked="0"/>
    </xf>
    <xf numFmtId="165" fontId="1" fillId="4" borderId="48" xfId="4" applyNumberFormat="1" applyFont="1" applyFill="1" applyBorder="1" applyAlignment="1" applyProtection="1">
      <alignment horizontal="right" vertical="center" wrapText="1"/>
      <protection locked="0"/>
    </xf>
    <xf numFmtId="0" fontId="5" fillId="0" borderId="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6" fontId="4" fillId="0" borderId="23" xfId="4" applyNumberFormat="1" applyFont="1" applyBorder="1" applyAlignment="1" applyProtection="1">
      <alignment horizontal="center" vertical="center" wrapText="1"/>
      <protection locked="0"/>
    </xf>
    <xf numFmtId="9" fontId="0" fillId="0" borderId="5" xfId="2" applyFont="1" applyBorder="1" applyAlignment="1" applyProtection="1">
      <alignment horizontal="center" vertical="center" wrapText="1"/>
      <protection locked="0"/>
    </xf>
    <xf numFmtId="1" fontId="4" fillId="0" borderId="1" xfId="2" applyNumberFormat="1"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165" fontId="4" fillId="0" borderId="23" xfId="4" applyNumberFormat="1" applyFont="1" applyBorder="1" applyAlignment="1" applyProtection="1">
      <alignment vertical="center" wrapText="1"/>
      <protection locked="0"/>
    </xf>
    <xf numFmtId="164" fontId="0" fillId="0" borderId="5" xfId="1" applyFont="1" applyBorder="1" applyAlignment="1" applyProtection="1">
      <alignment vertical="center"/>
      <protection locked="0"/>
    </xf>
    <xf numFmtId="164" fontId="0" fillId="0" borderId="1" xfId="1" applyFont="1" applyBorder="1" applyAlignment="1" applyProtection="1">
      <alignment vertical="center"/>
      <protection locked="0"/>
    </xf>
    <xf numFmtId="164" fontId="0" fillId="0" borderId="5" xfId="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164" fontId="0" fillId="0" borderId="1" xfId="1"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 fontId="0" fillId="0" borderId="15" xfId="0" applyNumberFormat="1" applyBorder="1" applyAlignment="1" applyProtection="1">
      <alignment horizontal="center" vertical="center"/>
      <protection locked="0"/>
    </xf>
    <xf numFmtId="1" fontId="4" fillId="0" borderId="26" xfId="4" applyNumberFormat="1" applyFont="1" applyBorder="1" applyAlignment="1" applyProtection="1">
      <alignment horizontal="center" vertical="center" wrapText="1"/>
      <protection locked="0"/>
    </xf>
    <xf numFmtId="0" fontId="0" fillId="0" borderId="13" xfId="0" applyBorder="1" applyAlignment="1" applyProtection="1">
      <alignment horizontal="left" vertical="center" wrapText="1"/>
      <protection locked="0"/>
    </xf>
    <xf numFmtId="1" fontId="0" fillId="0" borderId="13" xfId="4" applyNumberFormat="1" applyFont="1" applyBorder="1" applyAlignment="1" applyProtection="1">
      <alignment horizontal="center" vertical="center"/>
      <protection locked="0"/>
    </xf>
    <xf numFmtId="166" fontId="0" fillId="0" borderId="5" xfId="1" applyNumberFormat="1" applyFont="1" applyBorder="1" applyAlignment="1" applyProtection="1">
      <alignment horizontal="center" vertical="center"/>
      <protection locked="0"/>
    </xf>
    <xf numFmtId="1" fontId="4" fillId="0" borderId="23" xfId="4" applyNumberFormat="1" applyFont="1" applyFill="1" applyBorder="1" applyAlignment="1" applyProtection="1">
      <alignment horizontal="center" vertical="center" wrapText="1"/>
      <protection locked="0"/>
    </xf>
    <xf numFmtId="164" fontId="0" fillId="0" borderId="5" xfId="1" applyFont="1" applyFill="1" applyBorder="1" applyAlignment="1" applyProtection="1">
      <alignment horizontal="right" vertical="center"/>
      <protection locked="0"/>
    </xf>
    <xf numFmtId="165" fontId="4" fillId="0" borderId="23" xfId="4" applyNumberFormat="1" applyFont="1" applyFill="1" applyBorder="1" applyAlignment="1" applyProtection="1">
      <alignment horizontal="center" vertical="center" wrapText="1"/>
      <protection locked="0"/>
    </xf>
    <xf numFmtId="164" fontId="0" fillId="0" borderId="1" xfId="1" applyFont="1" applyFill="1" applyBorder="1" applyAlignment="1" applyProtection="1">
      <alignment horizontal="right" vertical="center"/>
      <protection locked="0"/>
    </xf>
    <xf numFmtId="1" fontId="0" fillId="0" borderId="15" xfId="0" applyNumberFormat="1" applyBorder="1" applyAlignment="1" applyProtection="1">
      <alignment horizontal="right" vertical="center"/>
      <protection locked="0"/>
    </xf>
    <xf numFmtId="164" fontId="0" fillId="0" borderId="5" xfId="1" applyFont="1" applyFill="1" applyBorder="1" applyAlignment="1" applyProtection="1">
      <alignment horizontal="center" vertical="center"/>
      <protection locked="0"/>
    </xf>
    <xf numFmtId="165" fontId="4" fillId="0" borderId="26" xfId="4" applyNumberFormat="1" applyFont="1" applyFill="1" applyBorder="1" applyAlignment="1" applyProtection="1">
      <alignment horizontal="center" vertical="center" wrapText="1"/>
      <protection locked="0"/>
    </xf>
    <xf numFmtId="164" fontId="0" fillId="0" borderId="1" xfId="1" applyFont="1" applyFill="1" applyBorder="1" applyAlignment="1" applyProtection="1">
      <alignment horizontal="center" vertical="center"/>
      <protection locked="0"/>
    </xf>
    <xf numFmtId="0" fontId="0" fillId="0" borderId="13" xfId="0" applyBorder="1" applyAlignment="1" applyProtection="1">
      <alignment horizontal="right" vertical="center"/>
      <protection locked="0"/>
    </xf>
    <xf numFmtId="0" fontId="4" fillId="0" borderId="14" xfId="0" applyFont="1" applyBorder="1" applyAlignment="1" applyProtection="1">
      <alignment horizontal="center" vertical="center" wrapText="1"/>
      <protection locked="0"/>
    </xf>
    <xf numFmtId="9" fontId="4" fillId="0" borderId="52" xfId="2" applyFont="1" applyBorder="1" applyAlignment="1" applyProtection="1">
      <alignment horizontal="center" vertical="center" wrapText="1"/>
      <protection locked="0"/>
    </xf>
    <xf numFmtId="0" fontId="0" fillId="0" borderId="53" xfId="0" applyBorder="1" applyAlignment="1" applyProtection="1">
      <alignment horizontal="center" vertical="center"/>
      <protection locked="0"/>
    </xf>
    <xf numFmtId="164" fontId="0" fillId="0" borderId="4" xfId="1" applyFont="1" applyBorder="1" applyAlignment="1" applyProtection="1">
      <alignment horizontal="center" vertical="center"/>
      <protection locked="0"/>
    </xf>
    <xf numFmtId="9" fontId="4" fillId="0" borderId="54" xfId="2" applyFont="1" applyBorder="1" applyAlignment="1" applyProtection="1">
      <alignment horizontal="center" vertical="center" wrapText="1"/>
      <protection locked="0"/>
    </xf>
    <xf numFmtId="165" fontId="4" fillId="0" borderId="55" xfId="4" applyNumberFormat="1" applyFont="1" applyBorder="1" applyAlignment="1" applyProtection="1">
      <alignment horizontal="center" vertical="center" wrapText="1"/>
      <protection locked="0"/>
    </xf>
    <xf numFmtId="0" fontId="4" fillId="0" borderId="56"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 fontId="4" fillId="0" borderId="57" xfId="4" applyNumberFormat="1" applyFont="1" applyBorder="1" applyAlignment="1" applyProtection="1">
      <alignment horizontal="center" vertical="center" wrapText="1"/>
      <protection locked="0"/>
    </xf>
    <xf numFmtId="164" fontId="0" fillId="0" borderId="58" xfId="1" applyFont="1" applyBorder="1" applyAlignment="1" applyProtection="1">
      <alignment horizontal="center" vertical="center"/>
      <protection locked="0"/>
    </xf>
    <xf numFmtId="164" fontId="0" fillId="0" borderId="59" xfId="1" applyFont="1" applyBorder="1" applyAlignment="1" applyProtection="1">
      <alignment horizontal="center" vertical="center"/>
      <protection locked="0"/>
    </xf>
    <xf numFmtId="1" fontId="4" fillId="0" borderId="61" xfId="4" applyNumberFormat="1" applyFont="1" applyBorder="1" applyAlignment="1" applyProtection="1">
      <alignment horizontal="center" vertical="center" wrapText="1"/>
      <protection locked="0"/>
    </xf>
    <xf numFmtId="164" fontId="0" fillId="0" borderId="60" xfId="1" applyFont="1" applyBorder="1" applyAlignment="1" applyProtection="1">
      <alignment horizontal="center" vertical="center"/>
      <protection locked="0"/>
    </xf>
    <xf numFmtId="9" fontId="0" fillId="0" borderId="5" xfId="2" applyFont="1" applyBorder="1" applyAlignment="1" applyProtection="1">
      <alignment vertical="center" wrapText="1"/>
      <protection locked="0"/>
    </xf>
    <xf numFmtId="0" fontId="9" fillId="2" borderId="49" xfId="0" applyFont="1" applyFill="1" applyBorder="1" applyAlignment="1" applyProtection="1">
      <alignment horizontal="center"/>
      <protection locked="0"/>
    </xf>
    <xf numFmtId="0" fontId="1" fillId="5" borderId="0" xfId="0" applyFont="1" applyFill="1" applyAlignment="1" applyProtection="1">
      <alignment horizontal="center" wrapText="1"/>
      <protection locked="0"/>
    </xf>
    <xf numFmtId="0" fontId="1" fillId="4" borderId="49" xfId="0" applyFont="1" applyFill="1" applyBorder="1" applyAlignment="1" applyProtection="1">
      <alignment horizontal="right" vertical="center" wrapText="1"/>
      <protection locked="0"/>
    </xf>
    <xf numFmtId="165" fontId="1" fillId="4" borderId="49" xfId="4" applyNumberFormat="1" applyFont="1" applyFill="1" applyBorder="1" applyAlignment="1" applyProtection="1">
      <alignment horizontal="right" vertical="center" wrapText="1"/>
      <protection locked="0"/>
    </xf>
    <xf numFmtId="0" fontId="1" fillId="2" borderId="0" xfId="0" applyFont="1" applyFill="1" applyAlignment="1" applyProtection="1">
      <alignment vertical="center" wrapText="1"/>
      <protection locked="0"/>
    </xf>
    <xf numFmtId="0" fontId="1" fillId="2" borderId="46" xfId="0" applyFont="1" applyFill="1" applyBorder="1" applyAlignment="1" applyProtection="1">
      <alignment vertical="center" wrapText="1"/>
      <protection locked="0"/>
    </xf>
    <xf numFmtId="9" fontId="8" fillId="9" borderId="66" xfId="2" applyFont="1" applyFill="1" applyBorder="1" applyAlignment="1" applyProtection="1">
      <alignment horizontal="center" vertical="center" wrapText="1"/>
      <protection locked="0"/>
    </xf>
    <xf numFmtId="0" fontId="0" fillId="0" borderId="78" xfId="0" applyBorder="1" applyProtection="1">
      <protection locked="0"/>
    </xf>
    <xf numFmtId="167" fontId="0" fillId="0" borderId="5" xfId="1" applyNumberFormat="1" applyFont="1" applyBorder="1" applyAlignment="1" applyProtection="1">
      <alignment horizontal="right" vertical="center"/>
      <protection locked="0"/>
    </xf>
    <xf numFmtId="168" fontId="0" fillId="0" borderId="5" xfId="1" applyNumberFormat="1" applyFont="1" applyBorder="1" applyAlignment="1" applyProtection="1">
      <alignment horizontal="right" vertical="center"/>
      <protection locked="0"/>
    </xf>
    <xf numFmtId="0" fontId="0" fillId="0" borderId="0" xfId="0" applyAlignment="1" applyProtection="1">
      <alignment horizontal="center" vertical="center"/>
      <protection locked="0"/>
    </xf>
    <xf numFmtId="9" fontId="0" fillId="0" borderId="5" xfId="2" applyFont="1" applyBorder="1" applyAlignment="1" applyProtection="1">
      <alignment horizontal="left" vertical="center" wrapText="1"/>
      <protection locked="0"/>
    </xf>
    <xf numFmtId="0" fontId="4" fillId="13" borderId="1"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center" vertical="center" wrapText="1"/>
      <protection locked="0"/>
    </xf>
    <xf numFmtId="9" fontId="4" fillId="13" borderId="2" xfId="2" applyFont="1" applyFill="1" applyBorder="1" applyAlignment="1" applyProtection="1">
      <alignment horizontal="center" vertical="center" wrapText="1"/>
      <protection locked="0"/>
    </xf>
    <xf numFmtId="0" fontId="0" fillId="13" borderId="13" xfId="0" applyFill="1" applyBorder="1" applyAlignment="1" applyProtection="1">
      <alignment horizontal="center" vertical="center"/>
      <protection locked="0"/>
    </xf>
    <xf numFmtId="164" fontId="0" fillId="13" borderId="5" xfId="1" applyFont="1" applyFill="1" applyBorder="1" applyAlignment="1" applyProtection="1">
      <alignment horizontal="right" vertical="center"/>
      <protection locked="0"/>
    </xf>
    <xf numFmtId="166" fontId="4" fillId="13" borderId="23" xfId="4" applyNumberFormat="1" applyFont="1" applyFill="1" applyBorder="1" applyAlignment="1" applyProtection="1">
      <alignment horizontal="center" vertical="center" wrapText="1"/>
      <protection locked="0"/>
    </xf>
    <xf numFmtId="9" fontId="0" fillId="13" borderId="14" xfId="2" applyFont="1" applyFill="1" applyBorder="1" applyAlignment="1" applyProtection="1">
      <alignment horizontal="center" vertical="center"/>
    </xf>
    <xf numFmtId="9" fontId="0" fillId="13" borderId="13" xfId="0" applyNumberFormat="1" applyFill="1" applyBorder="1" applyAlignment="1">
      <alignment horizontal="center" vertical="center"/>
    </xf>
    <xf numFmtId="0" fontId="0" fillId="13" borderId="13" xfId="0" applyFill="1" applyBorder="1" applyAlignment="1" applyProtection="1">
      <alignment horizontal="left" vertical="center" wrapText="1"/>
      <protection locked="0"/>
    </xf>
    <xf numFmtId="1" fontId="0" fillId="13" borderId="13" xfId="4" applyNumberFormat="1" applyFont="1" applyFill="1" applyBorder="1" applyAlignment="1" applyProtection="1">
      <alignment horizontal="center" vertical="center"/>
      <protection locked="0"/>
    </xf>
    <xf numFmtId="166" fontId="0" fillId="13" borderId="5" xfId="1" applyNumberFormat="1" applyFont="1" applyFill="1" applyBorder="1" applyAlignment="1" applyProtection="1">
      <alignment horizontal="center" vertical="center"/>
      <protection locked="0"/>
    </xf>
    <xf numFmtId="9" fontId="0" fillId="13" borderId="14" xfId="2" applyFont="1" applyFill="1" applyBorder="1" applyAlignment="1" applyProtection="1">
      <alignment horizontal="center" vertical="center"/>
      <protection locked="0"/>
    </xf>
    <xf numFmtId="9" fontId="0" fillId="13" borderId="13" xfId="0" applyNumberFormat="1" applyFill="1" applyBorder="1" applyAlignment="1" applyProtection="1">
      <alignment horizontal="center" vertical="center"/>
      <protection locked="0"/>
    </xf>
    <xf numFmtId="9" fontId="0" fillId="13" borderId="5" xfId="2" applyFont="1" applyFill="1" applyBorder="1" applyAlignment="1" applyProtection="1">
      <alignment horizontal="center" vertical="center" wrapText="1"/>
      <protection locked="0"/>
    </xf>
    <xf numFmtId="0" fontId="0" fillId="13" borderId="0" xfId="0" applyFill="1" applyProtection="1">
      <protection locked="0"/>
    </xf>
    <xf numFmtId="165" fontId="4" fillId="14" borderId="62" xfId="4" applyNumberFormat="1" applyFont="1" applyFill="1" applyBorder="1" applyAlignment="1" applyProtection="1">
      <alignment horizontal="center" vertical="center" wrapText="1"/>
      <protection locked="0"/>
    </xf>
    <xf numFmtId="169" fontId="15" fillId="0" borderId="79" xfId="5" applyNumberFormat="1" applyFont="1" applyBorder="1" applyAlignment="1">
      <alignment horizontal="center" vertical="center"/>
    </xf>
    <xf numFmtId="0" fontId="0" fillId="15" borderId="13" xfId="0" applyFill="1" applyBorder="1" applyAlignment="1" applyProtection="1">
      <alignment horizontal="center" vertical="center"/>
      <protection locked="0"/>
    </xf>
    <xf numFmtId="9" fontId="4" fillId="0" borderId="2" xfId="2" applyFont="1" applyFill="1" applyBorder="1" applyAlignment="1" applyProtection="1">
      <alignment horizontal="center" vertical="center" wrapText="1"/>
      <protection locked="0"/>
    </xf>
    <xf numFmtId="1" fontId="0" fillId="0" borderId="13" xfId="0" applyNumberFormat="1" applyBorder="1" applyAlignment="1" applyProtection="1">
      <alignment horizontal="center" vertical="center"/>
      <protection locked="0"/>
    </xf>
    <xf numFmtId="166" fontId="4" fillId="0" borderId="23" xfId="4" applyNumberFormat="1" applyFont="1" applyFill="1" applyBorder="1" applyAlignment="1" applyProtection="1">
      <alignment horizontal="center" vertical="center" wrapText="1"/>
      <protection locked="0"/>
    </xf>
    <xf numFmtId="164" fontId="0" fillId="15" borderId="5" xfId="1" applyFont="1" applyFill="1" applyBorder="1" applyAlignment="1" applyProtection="1">
      <alignment horizontal="right" vertical="center"/>
      <protection locked="0"/>
    </xf>
    <xf numFmtId="1" fontId="0" fillId="15" borderId="13" xfId="4" applyNumberFormat="1" applyFont="1" applyFill="1" applyBorder="1" applyAlignment="1" applyProtection="1">
      <alignment horizontal="center" vertical="center"/>
      <protection locked="0"/>
    </xf>
    <xf numFmtId="170" fontId="0" fillId="2" borderId="14" xfId="2" applyNumberFormat="1" applyFont="1" applyFill="1" applyBorder="1" applyAlignment="1" applyProtection="1">
      <alignment horizontal="center" vertical="center"/>
      <protection locked="0"/>
    </xf>
    <xf numFmtId="170" fontId="0" fillId="2" borderId="13" xfId="0" applyNumberFormat="1" applyFill="1" applyBorder="1" applyAlignment="1" applyProtection="1">
      <alignment horizontal="center" vertical="center"/>
      <protection locked="0"/>
    </xf>
    <xf numFmtId="170" fontId="0" fillId="13" borderId="14" xfId="2" applyNumberFormat="1" applyFont="1" applyFill="1" applyBorder="1" applyAlignment="1" applyProtection="1">
      <alignment horizontal="center" vertical="center"/>
      <protection locked="0"/>
    </xf>
    <xf numFmtId="170" fontId="0" fillId="13" borderId="13" xfId="0" applyNumberFormat="1" applyFill="1" applyBorder="1" applyAlignment="1" applyProtection="1">
      <alignment horizontal="center" vertical="center"/>
      <protection locked="0"/>
    </xf>
    <xf numFmtId="0" fontId="0" fillId="0" borderId="13" xfId="0" applyBorder="1" applyAlignment="1" applyProtection="1">
      <alignment horizontal="center" vertical="center" wrapText="1"/>
      <protection locked="0"/>
    </xf>
    <xf numFmtId="0" fontId="16" fillId="0" borderId="13" xfId="0" applyFont="1" applyBorder="1" applyAlignment="1" applyProtection="1">
      <alignment horizontal="center" vertical="center"/>
      <protection locked="0"/>
    </xf>
    <xf numFmtId="164" fontId="16" fillId="0" borderId="5" xfId="1" applyFont="1" applyBorder="1" applyAlignment="1" applyProtection="1">
      <alignment horizontal="right" vertical="center"/>
      <protection locked="0"/>
    </xf>
    <xf numFmtId="170" fontId="4" fillId="0" borderId="1" xfId="2" applyNumberFormat="1" applyFont="1" applyBorder="1" applyAlignment="1" applyProtection="1">
      <alignment horizontal="center" vertical="center" wrapText="1"/>
      <protection locked="0"/>
    </xf>
    <xf numFmtId="170" fontId="4" fillId="0" borderId="52" xfId="2" applyNumberFormat="1" applyFont="1" applyBorder="1" applyAlignment="1" applyProtection="1">
      <alignment horizontal="center" vertical="center" wrapText="1"/>
      <protection locked="0"/>
    </xf>
    <xf numFmtId="164" fontId="0" fillId="0" borderId="14" xfId="1" applyFont="1" applyBorder="1" applyAlignment="1" applyProtection="1">
      <alignment horizontal="right" vertical="center"/>
      <protection locked="0"/>
    </xf>
    <xf numFmtId="164" fontId="0" fillId="0" borderId="0" xfId="1" applyFont="1" applyBorder="1" applyAlignment="1" applyProtection="1">
      <alignment horizontal="right" vertical="center"/>
      <protection locked="0"/>
    </xf>
    <xf numFmtId="166" fontId="4" fillId="15" borderId="23" xfId="4" applyNumberFormat="1" applyFont="1" applyFill="1" applyBorder="1" applyAlignment="1" applyProtection="1">
      <alignment horizontal="center" vertical="center" wrapText="1"/>
      <protection locked="0"/>
    </xf>
    <xf numFmtId="166" fontId="0" fillId="15" borderId="5" xfId="1" applyNumberFormat="1" applyFont="1" applyFill="1" applyBorder="1" applyAlignment="1" applyProtection="1">
      <alignment horizontal="center" vertical="center"/>
      <protection locked="0"/>
    </xf>
    <xf numFmtId="9" fontId="8" fillId="16" borderId="66" xfId="2" applyFont="1" applyFill="1" applyBorder="1" applyAlignment="1" applyProtection="1">
      <alignment horizontal="center" vertical="center" wrapText="1"/>
      <protection locked="0"/>
    </xf>
    <xf numFmtId="0" fontId="17" fillId="0" borderId="13" xfId="0" applyFont="1" applyBorder="1" applyAlignment="1" applyProtection="1">
      <alignment horizontal="left" vertical="center" wrapText="1"/>
      <protection locked="0"/>
    </xf>
    <xf numFmtId="9" fontId="17" fillId="0" borderId="5" xfId="2" applyFont="1" applyBorder="1" applyAlignment="1" applyProtection="1">
      <alignment vertical="center" wrapText="1"/>
      <protection locked="0"/>
    </xf>
    <xf numFmtId="9" fontId="17" fillId="15" borderId="5" xfId="2" applyFont="1" applyFill="1" applyBorder="1" applyAlignment="1" applyProtection="1">
      <alignment horizontal="center" vertical="center" wrapText="1"/>
      <protection locked="0"/>
    </xf>
    <xf numFmtId="9" fontId="17" fillId="0" borderId="5" xfId="2" applyFont="1" applyFill="1" applyBorder="1" applyAlignment="1" applyProtection="1">
      <alignment horizontal="center" vertical="center" wrapText="1"/>
      <protection locked="0"/>
    </xf>
    <xf numFmtId="9" fontId="17" fillId="0" borderId="5" xfId="2" applyFont="1" applyBorder="1" applyAlignment="1" applyProtection="1">
      <alignment horizontal="left" vertical="center" wrapText="1"/>
      <protection locked="0"/>
    </xf>
    <xf numFmtId="9" fontId="17" fillId="0" borderId="5" xfId="2"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171" fontId="0" fillId="0" borderId="0" xfId="0" applyNumberFormat="1" applyAlignment="1">
      <alignment vertical="center"/>
    </xf>
    <xf numFmtId="0" fontId="20" fillId="0" borderId="13" xfId="0" applyFont="1" applyBorder="1" applyAlignment="1" applyProtection="1">
      <alignment horizontal="center" vertical="center"/>
      <protection locked="0"/>
    </xf>
    <xf numFmtId="10" fontId="0" fillId="13" borderId="13" xfId="0" applyNumberFormat="1" applyFill="1" applyBorder="1" applyAlignment="1">
      <alignment horizontal="center" vertical="center"/>
    </xf>
    <xf numFmtId="0" fontId="21" fillId="17" borderId="83" xfId="0" applyFont="1" applyFill="1" applyBorder="1" applyAlignment="1">
      <alignment wrapText="1"/>
    </xf>
    <xf numFmtId="0" fontId="24" fillId="0" borderId="87" xfId="0" applyFont="1" applyBorder="1"/>
    <xf numFmtId="0" fontId="24" fillId="0" borderId="89" xfId="0" applyFont="1" applyBorder="1"/>
    <xf numFmtId="9" fontId="24" fillId="0" borderId="87" xfId="0" applyNumberFormat="1" applyFont="1" applyBorder="1"/>
    <xf numFmtId="9" fontId="25" fillId="0" borderId="89" xfId="0" applyNumberFormat="1" applyFont="1" applyBorder="1"/>
    <xf numFmtId="9" fontId="24" fillId="0" borderId="89" xfId="0" applyNumberFormat="1" applyFont="1" applyBorder="1"/>
    <xf numFmtId="0" fontId="23" fillId="0" borderId="87" xfId="0" applyFont="1" applyBorder="1"/>
    <xf numFmtId="0" fontId="22" fillId="18" borderId="86" xfId="0" applyFont="1" applyFill="1" applyBorder="1" applyAlignment="1">
      <alignment wrapText="1"/>
    </xf>
    <xf numFmtId="0" fontId="22" fillId="18" borderId="84" xfId="0" applyFont="1" applyFill="1" applyBorder="1" applyAlignment="1">
      <alignment wrapText="1"/>
    </xf>
    <xf numFmtId="0" fontId="23" fillId="0" borderId="88" xfId="0" applyFont="1" applyBorder="1"/>
    <xf numFmtId="0" fontId="26" fillId="19" borderId="84" xfId="0" applyFont="1" applyFill="1" applyBorder="1"/>
    <xf numFmtId="0" fontId="26" fillId="20" borderId="84" xfId="0" applyFont="1" applyFill="1" applyBorder="1"/>
    <xf numFmtId="0" fontId="27" fillId="0" borderId="84" xfId="0" applyFont="1" applyBorder="1"/>
    <xf numFmtId="9" fontId="27" fillId="0" borderId="84" xfId="0" applyNumberFormat="1" applyFont="1" applyBorder="1"/>
    <xf numFmtId="0" fontId="28" fillId="0" borderId="84" xfId="0" applyFont="1" applyBorder="1"/>
    <xf numFmtId="9" fontId="28" fillId="0" borderId="84" xfId="0" applyNumberFormat="1" applyFont="1" applyBorder="1"/>
    <xf numFmtId="0" fontId="26" fillId="19" borderId="90" xfId="0" applyFont="1" applyFill="1" applyBorder="1"/>
    <xf numFmtId="0" fontId="26" fillId="20" borderId="86" xfId="0" applyFont="1" applyFill="1" applyBorder="1"/>
    <xf numFmtId="0" fontId="26" fillId="19" borderId="80" xfId="0" applyFont="1" applyFill="1" applyBorder="1"/>
    <xf numFmtId="0" fontId="26" fillId="20" borderId="80" xfId="0" applyFont="1" applyFill="1" applyBorder="1"/>
    <xf numFmtId="0" fontId="27" fillId="0" borderId="80" xfId="0" applyFont="1" applyBorder="1"/>
    <xf numFmtId="0" fontId="28" fillId="0" borderId="80" xfId="0" applyFont="1" applyBorder="1"/>
    <xf numFmtId="0" fontId="27" fillId="0" borderId="86" xfId="0" applyFont="1" applyBorder="1"/>
    <xf numFmtId="0" fontId="28" fillId="0" borderId="86" xfId="0" applyFont="1" applyBorder="1"/>
    <xf numFmtId="164" fontId="29" fillId="0" borderId="5" xfId="1" applyFont="1" applyBorder="1" applyAlignment="1" applyProtection="1">
      <alignment horizontal="right" vertical="center"/>
      <protection locked="0"/>
    </xf>
    <xf numFmtId="164" fontId="0" fillId="21" borderId="5" xfId="1" applyFont="1" applyFill="1" applyBorder="1" applyAlignment="1" applyProtection="1">
      <alignment horizontal="right" vertical="center"/>
      <protection locked="0"/>
    </xf>
    <xf numFmtId="0" fontId="16" fillId="0" borderId="13" xfId="0" applyFont="1" applyBorder="1" applyAlignment="1" applyProtection="1">
      <alignment horizontal="left" vertical="center" wrapText="1"/>
      <protection locked="0"/>
    </xf>
    <xf numFmtId="9" fontId="16" fillId="0" borderId="5" xfId="2" applyFont="1" applyBorder="1" applyAlignment="1" applyProtection="1">
      <alignment vertical="center" wrapText="1"/>
      <protection locked="0"/>
    </xf>
    <xf numFmtId="10" fontId="0" fillId="2" borderId="14" xfId="2" applyNumberFormat="1" applyFont="1" applyFill="1" applyBorder="1" applyAlignment="1" applyProtection="1">
      <alignment horizontal="center" vertical="center"/>
    </xf>
    <xf numFmtId="0" fontId="18" fillId="0" borderId="13" xfId="0" applyFont="1" applyBorder="1" applyAlignment="1" applyProtection="1">
      <alignment horizontal="left" vertical="center" wrapText="1"/>
      <protection locked="0"/>
    </xf>
    <xf numFmtId="9" fontId="0" fillId="0" borderId="9" xfId="2" applyFont="1" applyBorder="1" applyAlignment="1" applyProtection="1">
      <alignment horizontal="center" vertical="center" wrapText="1"/>
      <protection locked="0"/>
    </xf>
    <xf numFmtId="9" fontId="0" fillId="0" borderId="8" xfId="2" applyFon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9" fillId="2" borderId="47" xfId="0" applyFont="1" applyFill="1" applyBorder="1" applyAlignment="1" applyProtection="1">
      <alignment horizontal="center"/>
      <protection locked="0"/>
    </xf>
    <xf numFmtId="0" fontId="9" fillId="2" borderId="49" xfId="0" applyFont="1" applyFill="1" applyBorder="1" applyAlignment="1" applyProtection="1">
      <alignment horizontal="center"/>
      <protection locked="0"/>
    </xf>
    <xf numFmtId="0" fontId="9" fillId="2" borderId="48" xfId="0" applyFont="1" applyFill="1" applyBorder="1" applyAlignment="1" applyProtection="1">
      <alignment horizontal="center"/>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8" fillId="7" borderId="19"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 fillId="4" borderId="47" xfId="0" applyFont="1" applyFill="1" applyBorder="1" applyAlignment="1" applyProtection="1">
      <alignment horizontal="right" vertical="center" wrapText="1"/>
      <protection locked="0"/>
    </xf>
    <xf numFmtId="0" fontId="1" fillId="4" borderId="48" xfId="0" applyFont="1" applyFill="1" applyBorder="1" applyAlignment="1" applyProtection="1">
      <alignment horizontal="right" vertical="center" wrapText="1"/>
      <protection locked="0"/>
    </xf>
    <xf numFmtId="0" fontId="10" fillId="2" borderId="50" xfId="0" applyFont="1" applyFill="1" applyBorder="1" applyAlignment="1" applyProtection="1">
      <alignment horizontal="left"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165" fontId="1" fillId="3" borderId="32" xfId="4" applyNumberFormat="1" applyFont="1" applyFill="1" applyBorder="1" applyAlignment="1" applyProtection="1">
      <alignment horizontal="center" vertical="center" wrapText="1"/>
      <protection locked="0"/>
    </xf>
    <xf numFmtId="165" fontId="1" fillId="3" borderId="33" xfId="4" applyNumberFormat="1"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7" fillId="2" borderId="0" xfId="0" applyFont="1" applyFill="1" applyAlignment="1" applyProtection="1">
      <alignment horizontal="center" vertical="center"/>
      <protection locked="0"/>
    </xf>
    <xf numFmtId="0" fontId="4" fillId="0" borderId="5" xfId="0" applyFont="1" applyBorder="1" applyAlignment="1" applyProtection="1">
      <alignment horizontal="left" vertical="center" wrapText="1"/>
      <protection locked="0"/>
    </xf>
    <xf numFmtId="9" fontId="8" fillId="3" borderId="18"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6" xfId="2"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0" fillId="0" borderId="51" xfId="0" applyBorder="1" applyAlignment="1" applyProtection="1">
      <alignment horizontal="justify" vertical="center"/>
      <protection locked="0"/>
    </xf>
    <xf numFmtId="0" fontId="0" fillId="0" borderId="13" xfId="0" applyBorder="1" applyAlignment="1" applyProtection="1">
      <alignment horizontal="justify" vertical="center"/>
      <protection locked="0"/>
    </xf>
    <xf numFmtId="0" fontId="1" fillId="5" borderId="20" xfId="0" applyFont="1" applyFill="1" applyBorder="1" applyAlignment="1" applyProtection="1">
      <alignment horizontal="center" wrapText="1"/>
      <protection locked="0"/>
    </xf>
    <xf numFmtId="0" fontId="1" fillId="5" borderId="21" xfId="0" applyFont="1" applyFill="1" applyBorder="1" applyAlignment="1" applyProtection="1">
      <alignment horizontal="center" wrapText="1"/>
      <protection locked="0"/>
    </xf>
    <xf numFmtId="165" fontId="1" fillId="3" borderId="34" xfId="4" applyNumberFormat="1" applyFont="1" applyFill="1" applyBorder="1" applyAlignment="1" applyProtection="1">
      <alignment horizontal="center" vertical="center" wrapText="1"/>
      <protection locked="0"/>
    </xf>
    <xf numFmtId="165" fontId="1" fillId="3" borderId="35" xfId="4" applyNumberFormat="1"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41"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0" fontId="1" fillId="9" borderId="36"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1" fillId="8" borderId="44" xfId="0" applyFont="1" applyFill="1" applyBorder="1" applyAlignment="1" applyProtection="1">
      <alignment horizontal="center" vertical="center" wrapText="1"/>
      <protection locked="0"/>
    </xf>
    <xf numFmtId="0" fontId="1" fillId="8" borderId="45"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9" fontId="1" fillId="3" borderId="29"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6" xfId="0" applyFont="1" applyFill="1" applyBorder="1" applyAlignment="1" applyProtection="1">
      <alignment horizontal="center" vertical="center" wrapText="1"/>
      <protection locked="0"/>
    </xf>
    <xf numFmtId="0" fontId="8" fillId="8" borderId="36"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2" borderId="46" xfId="0" applyFont="1" applyFill="1" applyBorder="1" applyAlignment="1" applyProtection="1">
      <alignment horizontal="center" vertical="center" wrapText="1"/>
      <protection locked="0"/>
    </xf>
    <xf numFmtId="0" fontId="7" fillId="2" borderId="63" xfId="0" applyFont="1" applyFill="1" applyBorder="1" applyAlignment="1" applyProtection="1">
      <alignment horizontal="center" vertical="center"/>
      <protection locked="0"/>
    </xf>
    <xf numFmtId="9" fontId="8" fillId="9" borderId="66" xfId="2" applyFont="1" applyFill="1" applyBorder="1" applyAlignment="1" applyProtection="1">
      <alignment horizontal="center" vertical="center" wrapText="1"/>
      <protection locked="0"/>
    </xf>
    <xf numFmtId="9" fontId="8" fillId="12" borderId="64" xfId="2" applyFont="1" applyFill="1" applyBorder="1" applyAlignment="1" applyProtection="1">
      <alignment horizontal="center" vertical="center" wrapText="1"/>
      <protection locked="0"/>
    </xf>
    <xf numFmtId="9" fontId="8" fillId="12" borderId="14" xfId="2" applyFont="1" applyFill="1" applyBorder="1" applyAlignment="1" applyProtection="1">
      <alignment horizontal="center" vertical="center" wrapText="1"/>
      <protection locked="0"/>
    </xf>
    <xf numFmtId="9" fontId="8" fillId="12" borderId="2" xfId="2" applyFont="1" applyFill="1" applyBorder="1" applyAlignment="1" applyProtection="1">
      <alignment horizontal="center" vertical="center" wrapText="1"/>
      <protection locked="0"/>
    </xf>
    <xf numFmtId="9" fontId="8" fillId="12" borderId="67" xfId="2" applyFont="1" applyFill="1" applyBorder="1" applyAlignment="1" applyProtection="1">
      <alignment horizontal="center" vertical="center" wrapText="1"/>
      <protection locked="0"/>
    </xf>
    <xf numFmtId="9" fontId="8" fillId="9" borderId="68" xfId="2" applyFont="1" applyFill="1" applyBorder="1" applyAlignment="1" applyProtection="1">
      <alignment horizontal="center" vertical="center" wrapText="1"/>
      <protection locked="0"/>
    </xf>
    <xf numFmtId="9" fontId="8" fillId="9" borderId="69" xfId="2"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center" wrapText="1"/>
      <protection locked="0"/>
    </xf>
    <xf numFmtId="0" fontId="1" fillId="2" borderId="76" xfId="0" applyFont="1" applyFill="1" applyBorder="1" applyAlignment="1" applyProtection="1">
      <alignment horizontal="center" vertical="center" wrapText="1"/>
      <protection locked="0"/>
    </xf>
    <xf numFmtId="0" fontId="1" fillId="2" borderId="77" xfId="0" applyFont="1" applyFill="1" applyBorder="1" applyAlignment="1" applyProtection="1">
      <alignment horizontal="center" vertical="center" wrapText="1"/>
      <protection locked="0"/>
    </xf>
    <xf numFmtId="9" fontId="8" fillId="9" borderId="70" xfId="2" applyFont="1" applyFill="1" applyBorder="1" applyAlignment="1" applyProtection="1">
      <alignment horizontal="center" vertical="center" wrapText="1"/>
      <protection locked="0"/>
    </xf>
    <xf numFmtId="9" fontId="8" fillId="9" borderId="65" xfId="2" applyFont="1" applyFill="1" applyBorder="1" applyAlignment="1" applyProtection="1">
      <alignment horizontal="center" vertical="center" wrapText="1"/>
      <protection locked="0"/>
    </xf>
    <xf numFmtId="9" fontId="8" fillId="9" borderId="72" xfId="2" applyFont="1" applyFill="1" applyBorder="1" applyAlignment="1" applyProtection="1">
      <alignment horizontal="center" vertical="center" wrapText="1"/>
      <protection locked="0"/>
    </xf>
    <xf numFmtId="9" fontId="8" fillId="9" borderId="73" xfId="2" applyFont="1" applyFill="1" applyBorder="1" applyAlignment="1" applyProtection="1">
      <alignment horizontal="center" vertical="center" wrapText="1"/>
      <protection locked="0"/>
    </xf>
    <xf numFmtId="9" fontId="8" fillId="3" borderId="64" xfId="2" applyFont="1" applyFill="1" applyBorder="1" applyAlignment="1" applyProtection="1">
      <alignment horizontal="center" vertical="center" wrapText="1"/>
      <protection locked="0"/>
    </xf>
    <xf numFmtId="9" fontId="8" fillId="3" borderId="14" xfId="2" applyFont="1" applyFill="1" applyBorder="1" applyAlignment="1" applyProtection="1">
      <alignment horizontal="center" vertical="center" wrapText="1"/>
      <protection locked="0"/>
    </xf>
    <xf numFmtId="9" fontId="8" fillId="3" borderId="2" xfId="2" applyFont="1" applyFill="1" applyBorder="1" applyAlignment="1" applyProtection="1">
      <alignment horizontal="center" vertical="center" wrapText="1"/>
      <protection locked="0"/>
    </xf>
    <xf numFmtId="9" fontId="8" fillId="3" borderId="67" xfId="2" applyFont="1" applyFill="1" applyBorder="1" applyAlignment="1" applyProtection="1">
      <alignment horizontal="center" vertical="center" wrapText="1"/>
      <protection locked="0"/>
    </xf>
    <xf numFmtId="0" fontId="17" fillId="0" borderId="51" xfId="0" applyFont="1" applyBorder="1" applyAlignment="1" applyProtection="1">
      <alignment horizontal="justify" vertical="center"/>
      <protection locked="0"/>
    </xf>
    <xf numFmtId="0" fontId="17" fillId="0" borderId="13" xfId="0" applyFont="1" applyBorder="1" applyAlignment="1" applyProtection="1">
      <alignment horizontal="justify" vertical="center"/>
      <protection locked="0"/>
    </xf>
    <xf numFmtId="9" fontId="8" fillId="16" borderId="81" xfId="2" applyFont="1" applyFill="1" applyBorder="1" applyAlignment="1" applyProtection="1">
      <alignment horizontal="center" vertical="center" wrapText="1"/>
      <protection locked="0"/>
    </xf>
    <xf numFmtId="9" fontId="8" fillId="9" borderId="71" xfId="2" applyFont="1" applyFill="1" applyBorder="1" applyAlignment="1" applyProtection="1">
      <alignment horizontal="center" vertical="center" wrapText="1"/>
      <protection locked="0"/>
    </xf>
    <xf numFmtId="9" fontId="8" fillId="9" borderId="74" xfId="2" applyFont="1" applyFill="1" applyBorder="1" applyAlignment="1" applyProtection="1">
      <alignment horizontal="center" vertical="center" wrapText="1"/>
      <protection locked="0"/>
    </xf>
    <xf numFmtId="9" fontId="8" fillId="16" borderId="80" xfId="2" applyFont="1" applyFill="1" applyBorder="1" applyAlignment="1" applyProtection="1">
      <alignment horizontal="center" vertical="center" wrapText="1"/>
      <protection locked="0"/>
    </xf>
    <xf numFmtId="9" fontId="8" fillId="16" borderId="82" xfId="2" applyFont="1" applyFill="1" applyBorder="1" applyAlignment="1" applyProtection="1">
      <alignment horizontal="center" vertical="center" wrapText="1"/>
      <protection locked="0"/>
    </xf>
    <xf numFmtId="0" fontId="22" fillId="18" borderId="85" xfId="0" applyFont="1" applyFill="1" applyBorder="1" applyAlignment="1">
      <alignment wrapText="1"/>
    </xf>
    <xf numFmtId="0" fontId="22" fillId="18" borderId="86" xfId="0" applyFont="1" applyFill="1" applyBorder="1" applyAlignment="1">
      <alignment wrapText="1"/>
    </xf>
    <xf numFmtId="0" fontId="26" fillId="19" borderId="85" xfId="0" applyFont="1" applyFill="1" applyBorder="1" applyAlignment="1"/>
    <xf numFmtId="0" fontId="26" fillId="19" borderId="86" xfId="0" applyFont="1" applyFill="1" applyBorder="1" applyAlignment="1"/>
    <xf numFmtId="0" fontId="26" fillId="20" borderId="85" xfId="0" applyFont="1" applyFill="1" applyBorder="1" applyAlignment="1"/>
    <xf numFmtId="0" fontId="26" fillId="20" borderId="86" xfId="0" applyFont="1" applyFill="1" applyBorder="1" applyAlignment="1"/>
  </cellXfs>
  <cellStyles count="6">
    <cellStyle name="Bueno" xfId="3" builtinId="26"/>
    <cellStyle name="Millares" xfId="4" builtinId="3"/>
    <cellStyle name="Moneda" xfId="5" builtinId="4"/>
    <cellStyle name="Moneda [0]" xfId="1" builtinId="7"/>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DCBBA7DD-083B-41C9-9D34-831DC60AAEF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21ED59FF-642E-4E84-ABEC-A6784F80AF3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3056DCFC-8633-44F8-AADA-514A652BB5F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2</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D95CE3B7-5F56-4D29-9ED0-6EC4E3F51CC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8899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opLeftCell="T7" workbookViewId="0">
      <selection activeCell="T7" sqref="T7"/>
    </sheetView>
  </sheetViews>
  <sheetFormatPr defaultColWidth="11.5703125" defaultRowHeight="14.45"/>
  <cols>
    <col min="1" max="1" width="38.5703125" bestFit="1" customWidth="1"/>
    <col min="2" max="2" width="12.28515625" customWidth="1"/>
    <col min="3" max="3" width="10.7109375" customWidth="1"/>
    <col min="4" max="4" width="14.28515625" bestFit="1" customWidth="1"/>
    <col min="5" max="5" width="54.42578125" customWidth="1"/>
    <col min="6" max="6" width="15.28515625" customWidth="1"/>
    <col min="7" max="20" width="16.28515625" customWidth="1"/>
  </cols>
  <sheetData>
    <row r="1" spans="1:20">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c r="A4" t="s">
        <v>37</v>
      </c>
      <c r="E4" t="s">
        <v>38</v>
      </c>
      <c r="F4" t="s">
        <v>39</v>
      </c>
      <c r="G4" t="s">
        <v>40</v>
      </c>
      <c r="I4" t="s">
        <v>41</v>
      </c>
      <c r="J4" t="s">
        <v>42</v>
      </c>
      <c r="K4" t="s">
        <v>43</v>
      </c>
      <c r="L4" t="s">
        <v>44</v>
      </c>
      <c r="M4" t="s">
        <v>45</v>
      </c>
      <c r="N4" t="s">
        <v>46</v>
      </c>
      <c r="O4" t="s">
        <v>47</v>
      </c>
      <c r="P4" t="s">
        <v>48</v>
      </c>
      <c r="R4" t="s">
        <v>49</v>
      </c>
      <c r="T4" t="s">
        <v>50</v>
      </c>
    </row>
    <row r="5" spans="1:20">
      <c r="A5" t="s">
        <v>51</v>
      </c>
      <c r="F5" t="s">
        <v>52</v>
      </c>
      <c r="G5" t="s">
        <v>53</v>
      </c>
      <c r="I5" t="s">
        <v>54</v>
      </c>
      <c r="J5" t="s">
        <v>55</v>
      </c>
      <c r="K5" t="s">
        <v>56</v>
      </c>
      <c r="M5" t="s">
        <v>57</v>
      </c>
      <c r="N5" t="s">
        <v>58</v>
      </c>
      <c r="O5" t="s">
        <v>59</v>
      </c>
      <c r="P5" t="s">
        <v>60</v>
      </c>
      <c r="T5" t="s">
        <v>61</v>
      </c>
    </row>
    <row r="6" spans="1:20">
      <c r="A6" t="s">
        <v>62</v>
      </c>
      <c r="G6" t="s">
        <v>63</v>
      </c>
      <c r="I6" t="s">
        <v>64</v>
      </c>
      <c r="K6" t="s">
        <v>65</v>
      </c>
      <c r="M6" t="s">
        <v>66</v>
      </c>
      <c r="N6" t="s">
        <v>67</v>
      </c>
      <c r="O6" t="s">
        <v>68</v>
      </c>
      <c r="P6" t="s">
        <v>69</v>
      </c>
    </row>
    <row r="7" spans="1:20">
      <c r="A7" t="s">
        <v>70</v>
      </c>
      <c r="K7" t="s">
        <v>71</v>
      </c>
      <c r="M7" t="s">
        <v>72</v>
      </c>
      <c r="O7" t="s">
        <v>73</v>
      </c>
      <c r="P7" t="s">
        <v>74</v>
      </c>
    </row>
    <row r="8" spans="1:20">
      <c r="A8" t="s">
        <v>5</v>
      </c>
      <c r="K8" t="s">
        <v>75</v>
      </c>
      <c r="M8" t="s">
        <v>76</v>
      </c>
      <c r="O8" t="s">
        <v>77</v>
      </c>
      <c r="P8" t="s">
        <v>78</v>
      </c>
    </row>
    <row r="9" spans="1:20">
      <c r="A9" t="s">
        <v>79</v>
      </c>
      <c r="K9" t="s">
        <v>80</v>
      </c>
      <c r="M9" t="s">
        <v>81</v>
      </c>
      <c r="P9" t="s">
        <v>82</v>
      </c>
    </row>
    <row r="10" spans="1:20">
      <c r="A10" t="s">
        <v>83</v>
      </c>
    </row>
    <row r="11" spans="1:20">
      <c r="A11" t="s">
        <v>84</v>
      </c>
      <c r="E11" t="s">
        <v>85</v>
      </c>
    </row>
    <row r="12" spans="1:20">
      <c r="A12" t="s">
        <v>14</v>
      </c>
      <c r="E12" s="8" t="s">
        <v>86</v>
      </c>
    </row>
    <row r="13" spans="1:20">
      <c r="A13" t="s">
        <v>16</v>
      </c>
      <c r="E13" s="5" t="s">
        <v>87</v>
      </c>
    </row>
    <row r="14" spans="1:20">
      <c r="A14" t="s">
        <v>7</v>
      </c>
    </row>
    <row r="15" spans="1:20">
      <c r="A15" t="s">
        <v>10</v>
      </c>
    </row>
    <row r="16" spans="1:20">
      <c r="A16" t="s">
        <v>88</v>
      </c>
    </row>
    <row r="17" spans="1:6">
      <c r="A17" t="s">
        <v>89</v>
      </c>
      <c r="E17" t="s">
        <v>90</v>
      </c>
    </row>
    <row r="18" spans="1:6">
      <c r="A18" t="s">
        <v>3</v>
      </c>
      <c r="E18" s="7" t="s">
        <v>91</v>
      </c>
      <c r="F18" s="7"/>
    </row>
    <row r="19" spans="1:6">
      <c r="A19" t="s">
        <v>92</v>
      </c>
      <c r="E19" s="6" t="s">
        <v>93</v>
      </c>
    </row>
    <row r="20" spans="1:6">
      <c r="E20" s="2" t="s">
        <v>94</v>
      </c>
      <c r="F20" s="3"/>
    </row>
    <row r="26" spans="1:6">
      <c r="D26" s="4" t="s">
        <v>95</v>
      </c>
      <c r="E26" s="4" t="s">
        <v>96</v>
      </c>
      <c r="F26" s="4" t="s">
        <v>97</v>
      </c>
    </row>
    <row r="27" spans="1:6">
      <c r="D27">
        <v>2020</v>
      </c>
      <c r="E27" s="1" t="s">
        <v>98</v>
      </c>
      <c r="F27" t="s">
        <v>99</v>
      </c>
    </row>
    <row r="28" spans="1:6">
      <c r="D28">
        <v>2021</v>
      </c>
      <c r="E28" s="1" t="s">
        <v>100</v>
      </c>
      <c r="F28" t="s">
        <v>101</v>
      </c>
    </row>
    <row r="29" spans="1:6">
      <c r="D29">
        <v>2022</v>
      </c>
      <c r="E29" s="1" t="s">
        <v>102</v>
      </c>
    </row>
    <row r="30" spans="1:6">
      <c r="D30">
        <v>2023</v>
      </c>
      <c r="E30" s="1"/>
    </row>
    <row r="31" spans="1:6">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8"/>
  <sheetViews>
    <sheetView showGridLines="0" topLeftCell="A6" zoomScale="85" zoomScaleNormal="85" workbookViewId="0">
      <pane ySplit="6" topLeftCell="E12" activePane="bottomLeft" state="frozen"/>
      <selection pane="bottomLeft" activeCell="J8" sqref="J8:K11"/>
      <selection activeCell="A6" sqref="A6"/>
    </sheetView>
  </sheetViews>
  <sheetFormatPr defaultColWidth="11.42578125" defaultRowHeight="14.45"/>
  <cols>
    <col min="1" max="1" width="29" style="28" customWidth="1"/>
    <col min="2" max="2" width="29" style="14" customWidth="1"/>
    <col min="3" max="3" width="34.7109375" style="14" customWidth="1"/>
    <col min="4" max="4" width="19.28515625" style="14" customWidth="1"/>
    <col min="5" max="5" width="19.7109375" style="14" customWidth="1"/>
    <col min="6" max="6" width="16.42578125" style="39" customWidth="1"/>
    <col min="7" max="7" width="25.28515625" style="39" customWidth="1"/>
    <col min="8" max="11" width="16.7109375" style="38" customWidth="1"/>
    <col min="12" max="12" width="15.28515625" style="14" customWidth="1"/>
    <col min="13" max="13" width="19.5703125" style="14" customWidth="1"/>
    <col min="14" max="14" width="19.28515625" style="14" customWidth="1"/>
    <col min="15" max="15" width="19.7109375" style="14" customWidth="1"/>
    <col min="16" max="16" width="26" style="14" customWidth="1"/>
    <col min="17" max="17" width="24.28515625" style="14" customWidth="1"/>
    <col min="18" max="18" width="65.7109375" style="14" customWidth="1"/>
    <col min="19" max="19" width="19.7109375" style="42" customWidth="1"/>
    <col min="20" max="20" width="19.7109375" style="14" customWidth="1"/>
    <col min="21" max="21" width="27.7109375" style="14" customWidth="1"/>
    <col min="22" max="22" width="19.7109375" style="14" customWidth="1"/>
    <col min="23" max="23" width="28.5703125" style="14" customWidth="1"/>
    <col min="24" max="24" width="33" style="14" customWidth="1"/>
    <col min="25" max="25" width="42.28515625" style="14" customWidth="1"/>
    <col min="26" max="16384" width="11.42578125" style="14"/>
  </cols>
  <sheetData>
    <row r="1" spans="1:25" ht="75" customHeight="1">
      <c r="A1" s="13"/>
      <c r="B1" s="13"/>
      <c r="C1" s="200" t="s">
        <v>103</v>
      </c>
      <c r="D1" s="200"/>
      <c r="E1" s="200"/>
      <c r="F1" s="200"/>
      <c r="G1" s="200"/>
      <c r="H1" s="200"/>
      <c r="I1" s="200"/>
      <c r="J1" s="200"/>
      <c r="K1" s="200"/>
      <c r="L1" s="200"/>
      <c r="M1" s="200"/>
      <c r="N1" s="200"/>
      <c r="O1" s="200"/>
      <c r="P1" s="200"/>
      <c r="Q1" s="200"/>
      <c r="R1" s="200"/>
      <c r="S1" s="200"/>
      <c r="T1" s="200"/>
      <c r="U1" s="200"/>
      <c r="V1" s="200"/>
      <c r="W1" s="200"/>
      <c r="X1" s="200"/>
      <c r="Y1" s="200"/>
    </row>
    <row r="2" spans="1:25" ht="26.25" customHeight="1">
      <c r="A2" s="33" t="s">
        <v>104</v>
      </c>
      <c r="B2" s="180" t="s">
        <v>6</v>
      </c>
      <c r="C2" s="181"/>
      <c r="D2" s="181"/>
      <c r="E2" s="181"/>
      <c r="F2" s="181"/>
      <c r="G2" s="182"/>
      <c r="H2" s="187" t="s">
        <v>105</v>
      </c>
      <c r="I2" s="188"/>
      <c r="J2" s="180" t="s">
        <v>40</v>
      </c>
      <c r="K2" s="181"/>
      <c r="L2" s="181"/>
      <c r="M2" s="181"/>
      <c r="N2" s="181"/>
      <c r="O2" s="181"/>
      <c r="P2" s="181"/>
      <c r="Q2" s="181"/>
      <c r="R2" s="181"/>
      <c r="S2" s="181"/>
      <c r="T2" s="181"/>
      <c r="U2" s="181"/>
      <c r="V2" s="181"/>
      <c r="W2" s="181"/>
      <c r="X2" s="181"/>
      <c r="Y2" s="181"/>
    </row>
    <row r="3" spans="1:25" ht="26.25" customHeight="1">
      <c r="A3" s="33" t="s">
        <v>106</v>
      </c>
      <c r="B3" s="180"/>
      <c r="C3" s="181"/>
      <c r="D3" s="181"/>
      <c r="E3" s="181"/>
      <c r="F3" s="181"/>
      <c r="G3" s="182"/>
      <c r="H3" s="40"/>
      <c r="I3" s="43" t="s">
        <v>107</v>
      </c>
      <c r="J3" s="180"/>
      <c r="K3" s="181"/>
      <c r="L3" s="181"/>
      <c r="M3" s="181"/>
      <c r="N3" s="181"/>
      <c r="O3" s="181"/>
      <c r="P3" s="181"/>
      <c r="Q3" s="181"/>
      <c r="R3" s="181"/>
      <c r="S3" s="181"/>
      <c r="T3" s="181"/>
      <c r="U3" s="181"/>
      <c r="V3" s="181"/>
      <c r="W3" s="181"/>
      <c r="X3" s="181"/>
      <c r="Y3" s="181"/>
    </row>
    <row r="4" spans="1:25" ht="27.75" customHeight="1">
      <c r="A4" s="15" t="s">
        <v>108</v>
      </c>
      <c r="B4" s="180">
        <v>2022</v>
      </c>
      <c r="C4" s="181"/>
      <c r="D4" s="181"/>
      <c r="E4" s="181"/>
      <c r="F4" s="181"/>
      <c r="G4" s="182"/>
      <c r="H4" s="187" t="s">
        <v>109</v>
      </c>
      <c r="I4" s="188"/>
      <c r="J4" s="180" t="s">
        <v>98</v>
      </c>
      <c r="K4" s="181"/>
      <c r="L4" s="181"/>
      <c r="M4" s="181"/>
      <c r="N4" s="181"/>
      <c r="O4" s="181"/>
      <c r="P4" s="181"/>
      <c r="Q4" s="181"/>
      <c r="R4" s="181"/>
      <c r="S4" s="181"/>
      <c r="T4" s="181"/>
      <c r="U4" s="181"/>
      <c r="V4" s="181"/>
      <c r="W4" s="181"/>
      <c r="X4" s="181"/>
      <c r="Y4" s="181"/>
    </row>
    <row r="5" spans="1:25" ht="38.25" customHeight="1">
      <c r="A5" s="15" t="s">
        <v>85</v>
      </c>
      <c r="B5" s="180" t="s">
        <v>87</v>
      </c>
      <c r="C5" s="181"/>
      <c r="D5" s="181"/>
      <c r="E5" s="181"/>
      <c r="F5" s="181"/>
      <c r="G5" s="182"/>
      <c r="H5" s="187" t="s">
        <v>90</v>
      </c>
      <c r="I5" s="188"/>
      <c r="J5" s="180" t="s">
        <v>91</v>
      </c>
      <c r="K5" s="181"/>
      <c r="L5" s="181"/>
      <c r="M5" s="181"/>
      <c r="N5" s="181"/>
      <c r="O5" s="181"/>
      <c r="P5" s="181"/>
      <c r="Q5" s="181"/>
      <c r="R5" s="181"/>
      <c r="S5" s="181"/>
      <c r="T5" s="181"/>
      <c r="U5" s="181"/>
      <c r="V5" s="181"/>
      <c r="W5" s="181"/>
      <c r="X5" s="181"/>
      <c r="Y5" s="181"/>
    </row>
    <row r="6" spans="1:25" ht="19.5" customHeight="1" thickBot="1">
      <c r="A6" s="189" t="s">
        <v>110</v>
      </c>
      <c r="B6" s="189"/>
      <c r="C6" s="189"/>
      <c r="D6" s="189"/>
      <c r="E6" s="189"/>
      <c r="F6" s="189"/>
      <c r="G6" s="189"/>
      <c r="H6" s="189"/>
      <c r="I6" s="189"/>
      <c r="J6" s="189"/>
      <c r="K6" s="189"/>
      <c r="L6" s="189"/>
      <c r="M6" s="189"/>
      <c r="N6" s="189"/>
      <c r="O6" s="189"/>
      <c r="P6" s="189"/>
      <c r="Q6" s="189"/>
      <c r="R6" s="189"/>
      <c r="S6" s="189"/>
      <c r="T6" s="189"/>
      <c r="U6" s="189"/>
      <c r="V6" s="189"/>
      <c r="W6" s="189"/>
      <c r="X6" s="189"/>
      <c r="Y6" s="189"/>
    </row>
    <row r="7" spans="1:25" ht="15" thickBot="1">
      <c r="A7" s="218" t="s">
        <v>111</v>
      </c>
      <c r="B7" s="219"/>
      <c r="C7" s="219"/>
      <c r="D7" s="219"/>
      <c r="E7" s="219"/>
      <c r="F7" s="219"/>
      <c r="G7" s="219"/>
      <c r="H7" s="34"/>
      <c r="I7" s="34"/>
      <c r="J7" s="34"/>
      <c r="K7" s="34"/>
      <c r="L7" s="185" t="s">
        <v>112</v>
      </c>
      <c r="M7" s="186"/>
      <c r="N7" s="186"/>
      <c r="O7" s="186"/>
      <c r="P7" s="186"/>
      <c r="Q7" s="186"/>
      <c r="R7" s="186"/>
      <c r="S7" s="186"/>
      <c r="T7" s="186"/>
      <c r="U7" s="186"/>
      <c r="V7" s="186"/>
      <c r="W7" s="186"/>
      <c r="X7" s="186"/>
      <c r="Y7" s="186"/>
    </row>
    <row r="8" spans="1:25" ht="18" customHeight="1">
      <c r="A8" s="208" t="s">
        <v>113</v>
      </c>
      <c r="B8" s="209"/>
      <c r="C8" s="209" t="s">
        <v>114</v>
      </c>
      <c r="D8" s="222" t="s">
        <v>115</v>
      </c>
      <c r="E8" s="209" t="s">
        <v>116</v>
      </c>
      <c r="F8" s="202" t="s">
        <v>117</v>
      </c>
      <c r="G8" s="202" t="s">
        <v>118</v>
      </c>
      <c r="H8" s="225" t="s">
        <v>119</v>
      </c>
      <c r="I8" s="226"/>
      <c r="J8" s="235" t="s">
        <v>120</v>
      </c>
      <c r="K8" s="236"/>
      <c r="L8" s="233"/>
      <c r="M8" s="234"/>
      <c r="N8" s="234"/>
      <c r="O8" s="234"/>
      <c r="P8" s="16"/>
      <c r="Q8" s="16"/>
      <c r="R8" s="16"/>
      <c r="S8" s="242"/>
      <c r="T8" s="243"/>
      <c r="U8" s="243"/>
      <c r="V8" s="243"/>
      <c r="W8" s="243"/>
      <c r="X8" s="243"/>
      <c r="Y8" s="243"/>
    </row>
    <row r="9" spans="1:25" ht="18" customHeight="1">
      <c r="A9" s="210"/>
      <c r="B9" s="211"/>
      <c r="C9" s="211"/>
      <c r="D9" s="223"/>
      <c r="E9" s="211"/>
      <c r="F9" s="203"/>
      <c r="G9" s="203"/>
      <c r="H9" s="227"/>
      <c r="I9" s="228"/>
      <c r="J9" s="237"/>
      <c r="K9" s="238"/>
      <c r="L9" s="239" t="s">
        <v>121</v>
      </c>
      <c r="M9" s="240"/>
      <c r="N9" s="240"/>
      <c r="O9" s="240"/>
      <c r="P9" s="240"/>
      <c r="Q9" s="240"/>
      <c r="R9" s="241"/>
      <c r="S9" s="229" t="s">
        <v>122</v>
      </c>
      <c r="T9" s="230"/>
      <c r="U9" s="230"/>
      <c r="V9" s="230"/>
      <c r="W9" s="230"/>
      <c r="X9" s="230"/>
      <c r="Y9" s="230"/>
    </row>
    <row r="10" spans="1:25" ht="18" customHeight="1" thickBot="1">
      <c r="A10" s="212"/>
      <c r="B10" s="213"/>
      <c r="C10" s="213"/>
      <c r="D10" s="223"/>
      <c r="E10" s="213"/>
      <c r="F10" s="204"/>
      <c r="G10" s="204"/>
      <c r="H10" s="220" t="s">
        <v>123</v>
      </c>
      <c r="I10" s="196" t="s">
        <v>124</v>
      </c>
      <c r="J10" s="220" t="s">
        <v>123</v>
      </c>
      <c r="K10" s="196" t="s">
        <v>124</v>
      </c>
      <c r="L10" s="233" t="s">
        <v>125</v>
      </c>
      <c r="M10" s="234"/>
      <c r="N10" s="234"/>
      <c r="O10" s="234"/>
      <c r="P10" s="234"/>
      <c r="Q10" s="234"/>
      <c r="R10" s="244"/>
      <c r="S10" s="231" t="s">
        <v>125</v>
      </c>
      <c r="T10" s="232"/>
      <c r="U10" s="232"/>
      <c r="V10" s="232"/>
      <c r="W10" s="232"/>
      <c r="X10" s="232"/>
      <c r="Y10" s="232"/>
    </row>
    <row r="11" spans="1:25" ht="47.25" customHeight="1" thickBot="1">
      <c r="A11" s="214"/>
      <c r="B11" s="215"/>
      <c r="C11" s="215"/>
      <c r="D11" s="224"/>
      <c r="E11" s="215"/>
      <c r="F11" s="205"/>
      <c r="G11" s="205"/>
      <c r="H11" s="221"/>
      <c r="I11" s="197"/>
      <c r="J11" s="221"/>
      <c r="K11" s="197"/>
      <c r="L11" s="17" t="s">
        <v>126</v>
      </c>
      <c r="M11" s="17" t="s">
        <v>127</v>
      </c>
      <c r="N11" s="18" t="s">
        <v>128</v>
      </c>
      <c r="O11" s="18" t="s">
        <v>129</v>
      </c>
      <c r="P11" s="19" t="s">
        <v>130</v>
      </c>
      <c r="Q11" s="19" t="s">
        <v>131</v>
      </c>
      <c r="R11" s="31" t="s">
        <v>132</v>
      </c>
      <c r="S11" s="41" t="s">
        <v>126</v>
      </c>
      <c r="T11" s="20" t="s">
        <v>127</v>
      </c>
      <c r="U11" s="29" t="s">
        <v>128</v>
      </c>
      <c r="V11" s="29" t="s">
        <v>129</v>
      </c>
      <c r="W11" s="30" t="s">
        <v>130</v>
      </c>
      <c r="X11" s="30" t="s">
        <v>131</v>
      </c>
      <c r="Y11" s="20" t="s">
        <v>132</v>
      </c>
    </row>
    <row r="12" spans="1:25" ht="87">
      <c r="A12" s="206" t="s">
        <v>133</v>
      </c>
      <c r="B12" s="32" t="s">
        <v>134</v>
      </c>
      <c r="C12" s="32" t="s">
        <v>134</v>
      </c>
      <c r="D12" s="32" t="s">
        <v>135</v>
      </c>
      <c r="E12" s="45" t="s">
        <v>101</v>
      </c>
      <c r="F12" s="23" t="s">
        <v>136</v>
      </c>
      <c r="G12" s="23" t="s">
        <v>136</v>
      </c>
      <c r="H12" s="35">
        <v>109</v>
      </c>
      <c r="I12" s="21">
        <v>2335691983</v>
      </c>
      <c r="J12" s="35">
        <v>134</v>
      </c>
      <c r="K12" s="21">
        <v>6846464064</v>
      </c>
      <c r="L12" s="72">
        <v>112</v>
      </c>
      <c r="M12" s="21">
        <v>3590191071</v>
      </c>
      <c r="N12" s="11">
        <f>IFERROR((1-(L12/H12)),0)</f>
        <v>-2.7522935779816571E-2</v>
      </c>
      <c r="O12" s="11">
        <f>IFERROR((1-(M12/I12)),0)</f>
        <v>-0.53709953929314835</v>
      </c>
      <c r="P12" s="12">
        <f>IFERROR((N12/G12),0)</f>
        <v>0</v>
      </c>
      <c r="Q12" s="12">
        <f>IFERROR((O12/F12),0)</f>
        <v>0</v>
      </c>
      <c r="R12" s="61" t="s">
        <v>137</v>
      </c>
      <c r="S12" s="62">
        <f>L12</f>
        <v>112</v>
      </c>
      <c r="T12" s="63">
        <f>+M12</f>
        <v>3590191071</v>
      </c>
      <c r="U12" s="9">
        <f>IFERROR((1-(S12/J12)),0)</f>
        <v>0.16417910447761197</v>
      </c>
      <c r="V12" s="9">
        <f>IFERROR((1-(T12/K12)),0)</f>
        <v>0.47561382964413668</v>
      </c>
      <c r="W12" s="10">
        <f>IFERROR((U12/G12),0)</f>
        <v>0</v>
      </c>
      <c r="X12" s="10">
        <f>IFERROR((V12/F12),0)</f>
        <v>0</v>
      </c>
      <c r="Y12" s="49" t="s">
        <v>138</v>
      </c>
    </row>
    <row r="13" spans="1:25" s="114" customFormat="1" ht="99" customHeight="1">
      <c r="A13" s="207"/>
      <c r="B13" s="100" t="s">
        <v>139</v>
      </c>
      <c r="C13" s="100" t="s">
        <v>140</v>
      </c>
      <c r="D13" s="100" t="s">
        <v>141</v>
      </c>
      <c r="E13" s="101" t="s">
        <v>99</v>
      </c>
      <c r="F13" s="102">
        <v>0.02</v>
      </c>
      <c r="G13" s="102">
        <v>0</v>
      </c>
      <c r="H13" s="103">
        <v>525.5</v>
      </c>
      <c r="I13" s="104">
        <v>7976893</v>
      </c>
      <c r="J13" s="103">
        <v>983.5</v>
      </c>
      <c r="K13" s="105">
        <v>15166439</v>
      </c>
      <c r="L13" s="103">
        <v>257</v>
      </c>
      <c r="M13" s="105">
        <v>3823100</v>
      </c>
      <c r="N13" s="106">
        <f>IFERROR((1-(L13/H13)),0)</f>
        <v>0.51094196003805892</v>
      </c>
      <c r="O13" s="106">
        <f t="shared" ref="O13:O33" si="0">IFERROR((1-(M13/I13)),0)</f>
        <v>0.52072818326634196</v>
      </c>
      <c r="P13" s="107">
        <f t="shared" ref="P13:P33" si="1">IFERROR((N13/G13),0)</f>
        <v>0</v>
      </c>
      <c r="Q13" s="107">
        <f t="shared" ref="Q13:Q33" si="2">IFERROR((O13/F13),0)</f>
        <v>26.036409163317096</v>
      </c>
      <c r="R13" s="108" t="s">
        <v>142</v>
      </c>
      <c r="S13" s="109">
        <f>L13</f>
        <v>257</v>
      </c>
      <c r="T13" s="110">
        <f t="shared" ref="T13:T34" si="3">+M13</f>
        <v>3823100</v>
      </c>
      <c r="U13" s="111">
        <f t="shared" ref="U13:U34" si="4">IFERROR((1-(S13/J13)),0)</f>
        <v>0.73868835790543974</v>
      </c>
      <c r="V13" s="111">
        <f t="shared" ref="V13:V34" si="5">IFERROR((1-(T13/K13)),0)</f>
        <v>0.74792368861273228</v>
      </c>
      <c r="W13" s="112">
        <f t="shared" ref="W13:W34" si="6">IFERROR((U13/G13),0)</f>
        <v>0</v>
      </c>
      <c r="X13" s="112">
        <f t="shared" ref="X13:X34" si="7">IFERROR((V13/F13),0)</f>
        <v>37.396184430636616</v>
      </c>
      <c r="Y13" s="113" t="s">
        <v>138</v>
      </c>
    </row>
    <row r="14" spans="1:25" ht="87">
      <c r="A14" s="44" t="s">
        <v>143</v>
      </c>
      <c r="B14" s="32" t="s">
        <v>134</v>
      </c>
      <c r="C14" s="32" t="s">
        <v>134</v>
      </c>
      <c r="D14" s="32" t="s">
        <v>135</v>
      </c>
      <c r="E14" s="45" t="s">
        <v>101</v>
      </c>
      <c r="F14" s="23" t="s">
        <v>136</v>
      </c>
      <c r="G14" s="23" t="s">
        <v>136</v>
      </c>
      <c r="H14" s="58">
        <v>24</v>
      </c>
      <c r="I14" s="48">
        <v>279457377</v>
      </c>
      <c r="J14" s="58">
        <v>62</v>
      </c>
      <c r="K14" s="48">
        <v>1891488093</v>
      </c>
      <c r="L14" s="58">
        <v>59</v>
      </c>
      <c r="M14" s="48">
        <v>1479346137</v>
      </c>
      <c r="N14" s="11">
        <f>IFERROR((1-(L14/H14)),0)</f>
        <v>-1.4583333333333335</v>
      </c>
      <c r="O14" s="11">
        <f>IFERROR((1-(M14/I14)),0)</f>
        <v>-4.2936378093894438</v>
      </c>
      <c r="P14" s="12">
        <f>IFERROR((N14/G14),0)</f>
        <v>0</v>
      </c>
      <c r="Q14" s="12">
        <f>IFERROR((O14/F14),0)</f>
        <v>0</v>
      </c>
      <c r="R14" s="61" t="s">
        <v>144</v>
      </c>
      <c r="S14" s="62">
        <v>64</v>
      </c>
      <c r="T14" s="63">
        <v>3813840631</v>
      </c>
      <c r="U14" s="9">
        <f>IFERROR((1-(S14/J14)),0)</f>
        <v>-3.2258064516129004E-2</v>
      </c>
      <c r="V14" s="9">
        <f>IFERROR((1-(T14/K14)),0)</f>
        <v>-1.0163175465466701</v>
      </c>
      <c r="W14" s="10">
        <f>IFERROR((U14/G14),0)</f>
        <v>0</v>
      </c>
      <c r="X14" s="10">
        <f>IFERROR((V14/F14),0)</f>
        <v>0</v>
      </c>
      <c r="Y14" s="99" t="s">
        <v>145</v>
      </c>
    </row>
    <row r="15" spans="1:25" ht="79.5" customHeight="1">
      <c r="A15" s="198" t="s">
        <v>146</v>
      </c>
      <c r="B15" s="199" t="s">
        <v>147</v>
      </c>
      <c r="C15" s="22" t="s">
        <v>148</v>
      </c>
      <c r="D15" s="22" t="s">
        <v>149</v>
      </c>
      <c r="E15" s="45" t="s">
        <v>101</v>
      </c>
      <c r="F15" s="23" t="s">
        <v>136</v>
      </c>
      <c r="G15" s="23" t="s">
        <v>136</v>
      </c>
      <c r="H15" s="23" t="s">
        <v>136</v>
      </c>
      <c r="I15" s="23" t="s">
        <v>136</v>
      </c>
      <c r="J15" s="23" t="s">
        <v>136</v>
      </c>
      <c r="K15" s="23" t="s">
        <v>136</v>
      </c>
      <c r="L15" s="23" t="s">
        <v>136</v>
      </c>
      <c r="M15" s="23" t="s">
        <v>136</v>
      </c>
      <c r="N15" s="11">
        <f t="shared" ref="N15:N33" si="8">IFERROR((1-(L15/H15)),0)</f>
        <v>0</v>
      </c>
      <c r="O15" s="11">
        <f t="shared" si="0"/>
        <v>0</v>
      </c>
      <c r="P15" s="12">
        <f t="shared" si="1"/>
        <v>0</v>
      </c>
      <c r="Q15" s="12">
        <f t="shared" si="2"/>
        <v>0</v>
      </c>
      <c r="R15" s="216" t="s">
        <v>150</v>
      </c>
      <c r="S15" s="62" t="str">
        <f>L15</f>
        <v>N/A</v>
      </c>
      <c r="T15" s="63" t="str">
        <f t="shared" si="3"/>
        <v>N/A</v>
      </c>
      <c r="U15" s="9">
        <f t="shared" si="4"/>
        <v>0</v>
      </c>
      <c r="V15" s="9">
        <f t="shared" si="5"/>
        <v>0</v>
      </c>
      <c r="W15" s="10">
        <f t="shared" si="6"/>
        <v>0</v>
      </c>
      <c r="X15" s="10">
        <f t="shared" si="7"/>
        <v>0</v>
      </c>
      <c r="Y15" s="177" t="s">
        <v>151</v>
      </c>
    </row>
    <row r="16" spans="1:25" ht="34.15" customHeight="1">
      <c r="A16" s="198"/>
      <c r="B16" s="199"/>
      <c r="C16" s="22" t="s">
        <v>152</v>
      </c>
      <c r="D16" s="22" t="s">
        <v>153</v>
      </c>
      <c r="E16" s="45" t="s">
        <v>101</v>
      </c>
      <c r="F16" s="23" t="s">
        <v>136</v>
      </c>
      <c r="G16" s="23" t="s">
        <v>136</v>
      </c>
      <c r="H16" s="23" t="s">
        <v>136</v>
      </c>
      <c r="I16" s="23" t="s">
        <v>136</v>
      </c>
      <c r="J16" s="23" t="s">
        <v>136</v>
      </c>
      <c r="K16" s="23" t="s">
        <v>136</v>
      </c>
      <c r="L16" s="23" t="s">
        <v>136</v>
      </c>
      <c r="M16" s="23" t="s">
        <v>136</v>
      </c>
      <c r="N16" s="11">
        <f t="shared" si="8"/>
        <v>0</v>
      </c>
      <c r="O16" s="11">
        <f t="shared" si="0"/>
        <v>0</v>
      </c>
      <c r="P16" s="12">
        <f t="shared" si="1"/>
        <v>0</v>
      </c>
      <c r="Q16" s="12">
        <f t="shared" si="2"/>
        <v>0</v>
      </c>
      <c r="R16" s="217"/>
      <c r="S16" s="62" t="str">
        <f t="shared" ref="S16:S34" si="9">L16</f>
        <v>N/A</v>
      </c>
      <c r="T16" s="63" t="str">
        <f t="shared" si="3"/>
        <v>N/A</v>
      </c>
      <c r="U16" s="9">
        <f t="shared" si="4"/>
        <v>0</v>
      </c>
      <c r="V16" s="9">
        <f t="shared" si="5"/>
        <v>0</v>
      </c>
      <c r="W16" s="10">
        <f t="shared" si="6"/>
        <v>0</v>
      </c>
      <c r="X16" s="10">
        <f t="shared" si="7"/>
        <v>0</v>
      </c>
      <c r="Y16" s="178"/>
    </row>
    <row r="17" spans="1:25" ht="101.45">
      <c r="A17" s="198" t="s">
        <v>154</v>
      </c>
      <c r="B17" s="199" t="s">
        <v>155</v>
      </c>
      <c r="C17" s="22" t="s">
        <v>156</v>
      </c>
      <c r="D17" s="22" t="s">
        <v>157</v>
      </c>
      <c r="E17" s="47" t="s">
        <v>99</v>
      </c>
      <c r="F17" s="46">
        <v>0.01</v>
      </c>
      <c r="G17" s="46">
        <v>0</v>
      </c>
      <c r="H17" s="50">
        <v>6</v>
      </c>
      <c r="I17" s="21">
        <v>3137713</v>
      </c>
      <c r="J17" s="50">
        <v>7</v>
      </c>
      <c r="K17" s="48">
        <v>6210797</v>
      </c>
      <c r="L17" s="50">
        <v>7</v>
      </c>
      <c r="M17" s="25">
        <v>2851627</v>
      </c>
      <c r="N17" s="11">
        <f t="shared" si="8"/>
        <v>-0.16666666666666674</v>
      </c>
      <c r="O17" s="11">
        <f t="shared" si="0"/>
        <v>9.1176599006983716E-2</v>
      </c>
      <c r="P17" s="12">
        <f t="shared" si="1"/>
        <v>0</v>
      </c>
      <c r="Q17" s="12">
        <f t="shared" si="2"/>
        <v>9.1176599006983707</v>
      </c>
      <c r="R17" s="61" t="s">
        <v>158</v>
      </c>
      <c r="S17" s="62">
        <f t="shared" si="9"/>
        <v>7</v>
      </c>
      <c r="T17" s="63">
        <f t="shared" si="3"/>
        <v>2851627</v>
      </c>
      <c r="U17" s="9">
        <f t="shared" si="4"/>
        <v>0</v>
      </c>
      <c r="V17" s="9">
        <f t="shared" si="5"/>
        <v>0.54085973185083969</v>
      </c>
      <c r="W17" s="10">
        <f t="shared" si="6"/>
        <v>0</v>
      </c>
      <c r="X17" s="10">
        <f t="shared" si="7"/>
        <v>54.085973185083965</v>
      </c>
      <c r="Y17" s="49" t="s">
        <v>159</v>
      </c>
    </row>
    <row r="18" spans="1:25" ht="73.900000000000006" customHeight="1">
      <c r="A18" s="198"/>
      <c r="B18" s="199"/>
      <c r="C18" s="22" t="s">
        <v>160</v>
      </c>
      <c r="D18" s="22" t="s">
        <v>161</v>
      </c>
      <c r="E18" s="47" t="s">
        <v>99</v>
      </c>
      <c r="F18" s="46">
        <v>0</v>
      </c>
      <c r="G18" s="46">
        <v>0</v>
      </c>
      <c r="H18" s="36">
        <v>0</v>
      </c>
      <c r="I18" s="21">
        <v>0</v>
      </c>
      <c r="J18" s="36">
        <v>0</v>
      </c>
      <c r="K18" s="36">
        <v>0</v>
      </c>
      <c r="L18" s="24">
        <v>0</v>
      </c>
      <c r="M18" s="25">
        <v>0</v>
      </c>
      <c r="N18" s="11">
        <f t="shared" si="8"/>
        <v>0</v>
      </c>
      <c r="O18" s="11">
        <f t="shared" si="0"/>
        <v>0</v>
      </c>
      <c r="P18" s="12">
        <f t="shared" si="1"/>
        <v>0</v>
      </c>
      <c r="Q18" s="12">
        <f t="shared" si="2"/>
        <v>0</v>
      </c>
      <c r="R18" s="61" t="s">
        <v>162</v>
      </c>
      <c r="S18" s="62">
        <f t="shared" si="9"/>
        <v>0</v>
      </c>
      <c r="T18" s="63">
        <f>+M18</f>
        <v>0</v>
      </c>
      <c r="U18" s="9">
        <f t="shared" si="4"/>
        <v>0</v>
      </c>
      <c r="V18" s="9">
        <f t="shared" si="5"/>
        <v>0</v>
      </c>
      <c r="W18" s="10">
        <f t="shared" si="6"/>
        <v>0</v>
      </c>
      <c r="X18" s="10">
        <f t="shared" si="7"/>
        <v>0</v>
      </c>
      <c r="Y18" s="49" t="s">
        <v>159</v>
      </c>
    </row>
    <row r="19" spans="1:25" ht="163.15" customHeight="1">
      <c r="A19" s="198"/>
      <c r="B19" s="22" t="s">
        <v>163</v>
      </c>
      <c r="C19" s="22" t="s">
        <v>164</v>
      </c>
      <c r="D19" s="22" t="s">
        <v>157</v>
      </c>
      <c r="E19" s="47" t="s">
        <v>99</v>
      </c>
      <c r="F19" s="46">
        <v>0.01</v>
      </c>
      <c r="G19" s="46">
        <v>0</v>
      </c>
      <c r="H19" s="56">
        <v>30</v>
      </c>
      <c r="I19" s="21">
        <v>21590540</v>
      </c>
      <c r="J19" s="56">
        <v>30</v>
      </c>
      <c r="K19" s="48">
        <v>43826600</v>
      </c>
      <c r="L19" s="56">
        <v>30</v>
      </c>
      <c r="M19" s="25">
        <v>21175800</v>
      </c>
      <c r="N19" s="11">
        <f t="shared" si="8"/>
        <v>0</v>
      </c>
      <c r="O19" s="11">
        <f t="shared" si="0"/>
        <v>1.9209338904909279E-2</v>
      </c>
      <c r="P19" s="12">
        <f t="shared" si="1"/>
        <v>0</v>
      </c>
      <c r="Q19" s="12">
        <f t="shared" si="2"/>
        <v>1.9209338904909279</v>
      </c>
      <c r="R19" s="61" t="s">
        <v>165</v>
      </c>
      <c r="S19" s="62">
        <f t="shared" si="9"/>
        <v>30</v>
      </c>
      <c r="T19" s="63">
        <f t="shared" si="3"/>
        <v>21175800</v>
      </c>
      <c r="U19" s="9">
        <f t="shared" si="4"/>
        <v>0</v>
      </c>
      <c r="V19" s="9">
        <f t="shared" si="5"/>
        <v>0.5168276799934286</v>
      </c>
      <c r="W19" s="10">
        <f t="shared" si="6"/>
        <v>0</v>
      </c>
      <c r="X19" s="10">
        <f t="shared" si="7"/>
        <v>51.682767999342857</v>
      </c>
      <c r="Y19" s="49" t="s">
        <v>159</v>
      </c>
    </row>
    <row r="20" spans="1:25" ht="57.95">
      <c r="A20" s="198"/>
      <c r="B20" s="199" t="s">
        <v>166</v>
      </c>
      <c r="C20" s="22" t="s">
        <v>167</v>
      </c>
      <c r="D20" s="22" t="s">
        <v>153</v>
      </c>
      <c r="E20" s="45" t="s">
        <v>101</v>
      </c>
      <c r="F20" s="23" t="s">
        <v>136</v>
      </c>
      <c r="G20" s="23" t="s">
        <v>136</v>
      </c>
      <c r="H20" s="23" t="s">
        <v>136</v>
      </c>
      <c r="I20" s="23" t="s">
        <v>136</v>
      </c>
      <c r="J20" s="23" t="s">
        <v>136</v>
      </c>
      <c r="K20" s="23" t="s">
        <v>136</v>
      </c>
      <c r="L20" s="23" t="s">
        <v>136</v>
      </c>
      <c r="M20" s="23" t="s">
        <v>136</v>
      </c>
      <c r="N20" s="11">
        <f t="shared" si="8"/>
        <v>0</v>
      </c>
      <c r="O20" s="11">
        <f t="shared" si="0"/>
        <v>0</v>
      </c>
      <c r="P20" s="12">
        <f t="shared" si="1"/>
        <v>0</v>
      </c>
      <c r="Q20" s="12">
        <f t="shared" si="2"/>
        <v>0</v>
      </c>
      <c r="R20" s="61" t="s">
        <v>168</v>
      </c>
      <c r="S20" s="62" t="str">
        <f t="shared" si="9"/>
        <v>N/A</v>
      </c>
      <c r="T20" s="63" t="str">
        <f t="shared" si="3"/>
        <v>N/A</v>
      </c>
      <c r="U20" s="9">
        <f t="shared" si="4"/>
        <v>0</v>
      </c>
      <c r="V20" s="9">
        <f t="shared" si="5"/>
        <v>0</v>
      </c>
      <c r="W20" s="10">
        <f t="shared" si="6"/>
        <v>0</v>
      </c>
      <c r="X20" s="10">
        <f t="shared" si="7"/>
        <v>0</v>
      </c>
      <c r="Y20" s="49" t="s">
        <v>159</v>
      </c>
    </row>
    <row r="21" spans="1:25" ht="57.95">
      <c r="A21" s="198"/>
      <c r="B21" s="199"/>
      <c r="C21" s="22" t="s">
        <v>169</v>
      </c>
      <c r="D21" s="22" t="s">
        <v>170</v>
      </c>
      <c r="E21" s="45" t="s">
        <v>101</v>
      </c>
      <c r="F21" s="23" t="s">
        <v>136</v>
      </c>
      <c r="G21" s="23" t="s">
        <v>136</v>
      </c>
      <c r="H21" s="56">
        <v>3</v>
      </c>
      <c r="I21" s="55">
        <v>0</v>
      </c>
      <c r="J21" s="59">
        <v>3</v>
      </c>
      <c r="K21" s="36">
        <v>0</v>
      </c>
      <c r="L21" s="56">
        <v>3</v>
      </c>
      <c r="M21" s="57">
        <v>0</v>
      </c>
      <c r="N21" s="11">
        <f t="shared" si="8"/>
        <v>0</v>
      </c>
      <c r="O21" s="11">
        <f t="shared" si="0"/>
        <v>0</v>
      </c>
      <c r="P21" s="12">
        <f t="shared" si="1"/>
        <v>0</v>
      </c>
      <c r="Q21" s="12">
        <f t="shared" si="2"/>
        <v>0</v>
      </c>
      <c r="R21" s="61" t="s">
        <v>171</v>
      </c>
      <c r="S21" s="62">
        <f t="shared" si="9"/>
        <v>3</v>
      </c>
      <c r="T21" s="63">
        <f t="shared" si="3"/>
        <v>0</v>
      </c>
      <c r="U21" s="9">
        <f t="shared" si="4"/>
        <v>0</v>
      </c>
      <c r="V21" s="9">
        <f t="shared" si="5"/>
        <v>0</v>
      </c>
      <c r="W21" s="10">
        <f t="shared" si="6"/>
        <v>0</v>
      </c>
      <c r="X21" s="10">
        <f t="shared" si="7"/>
        <v>0</v>
      </c>
      <c r="Y21" s="49" t="s">
        <v>159</v>
      </c>
    </row>
    <row r="22" spans="1:25" ht="132" customHeight="1">
      <c r="A22" s="198"/>
      <c r="B22" s="199"/>
      <c r="C22" s="22" t="s">
        <v>172</v>
      </c>
      <c r="D22" s="22" t="s">
        <v>153</v>
      </c>
      <c r="E22" s="45" t="s">
        <v>101</v>
      </c>
      <c r="F22" s="23" t="s">
        <v>136</v>
      </c>
      <c r="G22" s="23" t="s">
        <v>136</v>
      </c>
      <c r="H22" s="23" t="s">
        <v>136</v>
      </c>
      <c r="I22" s="55">
        <v>4249694</v>
      </c>
      <c r="J22" s="23" t="s">
        <v>136</v>
      </c>
      <c r="K22" s="48">
        <v>11213686</v>
      </c>
      <c r="L22" s="23" t="s">
        <v>136</v>
      </c>
      <c r="M22" s="57">
        <v>3217258</v>
      </c>
      <c r="N22" s="11">
        <f t="shared" si="8"/>
        <v>0</v>
      </c>
      <c r="O22" s="11">
        <f t="shared" si="0"/>
        <v>0.24294360958694905</v>
      </c>
      <c r="P22" s="12">
        <f t="shared" si="1"/>
        <v>0</v>
      </c>
      <c r="Q22" s="12">
        <f t="shared" si="2"/>
        <v>0</v>
      </c>
      <c r="R22" s="61" t="s">
        <v>173</v>
      </c>
      <c r="S22" s="62" t="str">
        <f t="shared" si="9"/>
        <v>N/A</v>
      </c>
      <c r="T22" s="63">
        <f t="shared" si="3"/>
        <v>3217258</v>
      </c>
      <c r="U22" s="9">
        <f t="shared" si="4"/>
        <v>0</v>
      </c>
      <c r="V22" s="9">
        <f t="shared" si="5"/>
        <v>0.71309540859267861</v>
      </c>
      <c r="W22" s="10">
        <f t="shared" si="6"/>
        <v>0</v>
      </c>
      <c r="X22" s="10">
        <f t="shared" si="7"/>
        <v>0</v>
      </c>
      <c r="Y22" s="49" t="s">
        <v>159</v>
      </c>
    </row>
    <row r="23" spans="1:25" ht="101.45">
      <c r="A23" s="198"/>
      <c r="B23" s="199"/>
      <c r="C23" s="22" t="s">
        <v>174</v>
      </c>
      <c r="D23" s="22" t="s">
        <v>175</v>
      </c>
      <c r="E23" s="45" t="s">
        <v>101</v>
      </c>
      <c r="F23" s="23" t="s">
        <v>136</v>
      </c>
      <c r="G23" s="23" t="s">
        <v>136</v>
      </c>
      <c r="H23" s="59">
        <v>396.92</v>
      </c>
      <c r="I23" s="53">
        <v>3434082</v>
      </c>
      <c r="J23" s="59">
        <v>874.07</v>
      </c>
      <c r="K23" s="52">
        <v>7681974</v>
      </c>
      <c r="L23" s="59">
        <v>215.57</v>
      </c>
      <c r="M23" s="54">
        <v>2399687</v>
      </c>
      <c r="N23" s="11">
        <f t="shared" si="8"/>
        <v>0.45689307669051704</v>
      </c>
      <c r="O23" s="11">
        <f t="shared" si="0"/>
        <v>0.30121441479848177</v>
      </c>
      <c r="P23" s="12">
        <f t="shared" si="1"/>
        <v>0</v>
      </c>
      <c r="Q23" s="12">
        <f t="shared" si="2"/>
        <v>0</v>
      </c>
      <c r="R23" s="61" t="s">
        <v>176</v>
      </c>
      <c r="S23" s="62">
        <f t="shared" si="9"/>
        <v>215.57</v>
      </c>
      <c r="T23" s="63">
        <f t="shared" si="3"/>
        <v>2399687</v>
      </c>
      <c r="U23" s="9">
        <f t="shared" si="4"/>
        <v>0.75337215554818271</v>
      </c>
      <c r="V23" s="9">
        <f t="shared" si="5"/>
        <v>0.68762104636126087</v>
      </c>
      <c r="W23" s="10">
        <f t="shared" si="6"/>
        <v>0</v>
      </c>
      <c r="X23" s="10">
        <f t="shared" si="7"/>
        <v>0</v>
      </c>
      <c r="Y23" s="49" t="s">
        <v>159</v>
      </c>
    </row>
    <row r="24" spans="1:25" ht="132" customHeight="1">
      <c r="A24" s="198"/>
      <c r="B24" s="183" t="s">
        <v>177</v>
      </c>
      <c r="C24" s="22" t="s">
        <v>178</v>
      </c>
      <c r="D24" s="22" t="s">
        <v>179</v>
      </c>
      <c r="E24" s="45" t="s">
        <v>101</v>
      </c>
      <c r="F24" s="23" t="s">
        <v>136</v>
      </c>
      <c r="G24" s="23" t="s">
        <v>136</v>
      </c>
      <c r="H24" s="64">
        <v>66308</v>
      </c>
      <c r="I24" s="65">
        <v>8815318</v>
      </c>
      <c r="J24" s="64">
        <v>221756</v>
      </c>
      <c r="K24" s="66">
        <v>36018718</v>
      </c>
      <c r="L24" s="59">
        <f>314816</f>
        <v>314816</v>
      </c>
      <c r="M24" s="67">
        <v>57611328</v>
      </c>
      <c r="N24" s="11">
        <f t="shared" si="8"/>
        <v>-3.7477830729323758</v>
      </c>
      <c r="O24" s="11">
        <f t="shared" si="0"/>
        <v>-5.5353658257138312</v>
      </c>
      <c r="P24" s="12">
        <f t="shared" si="1"/>
        <v>0</v>
      </c>
      <c r="Q24" s="12">
        <f t="shared" si="2"/>
        <v>0</v>
      </c>
      <c r="R24" s="61" t="s">
        <v>180</v>
      </c>
      <c r="S24" s="62">
        <f t="shared" si="9"/>
        <v>314816</v>
      </c>
      <c r="T24" s="63">
        <f t="shared" si="3"/>
        <v>57611328</v>
      </c>
      <c r="U24" s="9">
        <f t="shared" si="4"/>
        <v>-0.4196504265949963</v>
      </c>
      <c r="V24" s="9">
        <f t="shared" si="5"/>
        <v>-0.59948302435417045</v>
      </c>
      <c r="W24" s="10">
        <f t="shared" si="6"/>
        <v>0</v>
      </c>
      <c r="X24" s="10">
        <f t="shared" si="7"/>
        <v>0</v>
      </c>
      <c r="Y24" s="49" t="s">
        <v>159</v>
      </c>
    </row>
    <row r="25" spans="1:25" ht="121.15" customHeight="1">
      <c r="A25" s="198"/>
      <c r="B25" s="184"/>
      <c r="C25" s="22" t="s">
        <v>181</v>
      </c>
      <c r="D25" s="22" t="s">
        <v>182</v>
      </c>
      <c r="E25" s="45" t="s">
        <v>101</v>
      </c>
      <c r="F25" s="23" t="s">
        <v>136</v>
      </c>
      <c r="G25" s="23" t="s">
        <v>136</v>
      </c>
      <c r="H25" s="64">
        <f>2965</f>
        <v>2965</v>
      </c>
      <c r="I25" s="65">
        <v>465545</v>
      </c>
      <c r="J25" s="64">
        <f>10421</f>
        <v>10421</v>
      </c>
      <c r="K25" s="66">
        <v>1770345</v>
      </c>
      <c r="L25" s="68">
        <f>12718</f>
        <v>12718</v>
      </c>
      <c r="M25" s="67">
        <v>2327394</v>
      </c>
      <c r="N25" s="11">
        <f t="shared" si="8"/>
        <v>-3.2893760539629007</v>
      </c>
      <c r="O25" s="11">
        <f t="shared" si="0"/>
        <v>-3.9992890053593104</v>
      </c>
      <c r="P25" s="12">
        <f t="shared" si="1"/>
        <v>0</v>
      </c>
      <c r="Q25" s="12">
        <f t="shared" si="2"/>
        <v>0</v>
      </c>
      <c r="R25" s="61" t="s">
        <v>183</v>
      </c>
      <c r="S25" s="62">
        <f t="shared" si="9"/>
        <v>12718</v>
      </c>
      <c r="T25" s="63">
        <f t="shared" si="3"/>
        <v>2327394</v>
      </c>
      <c r="U25" s="9">
        <f t="shared" si="4"/>
        <v>-0.22042030515305644</v>
      </c>
      <c r="V25" s="9">
        <f t="shared" si="5"/>
        <v>-0.31465561797276798</v>
      </c>
      <c r="W25" s="10">
        <f t="shared" si="6"/>
        <v>0</v>
      </c>
      <c r="X25" s="10">
        <f t="shared" si="7"/>
        <v>0</v>
      </c>
      <c r="Y25" s="49" t="s">
        <v>159</v>
      </c>
    </row>
    <row r="26" spans="1:25" ht="72.599999999999994">
      <c r="A26" s="198"/>
      <c r="B26" s="193" t="s">
        <v>184</v>
      </c>
      <c r="C26" s="22" t="s">
        <v>185</v>
      </c>
      <c r="D26" s="22" t="s">
        <v>153</v>
      </c>
      <c r="E26" s="47" t="s">
        <v>99</v>
      </c>
      <c r="F26" s="46">
        <v>0.01</v>
      </c>
      <c r="G26" s="46" t="s">
        <v>136</v>
      </c>
      <c r="H26" s="46" t="s">
        <v>136</v>
      </c>
      <c r="I26" s="21">
        <v>0</v>
      </c>
      <c r="J26" s="46" t="s">
        <v>136</v>
      </c>
      <c r="K26" s="36">
        <v>0</v>
      </c>
      <c r="L26" s="46" t="s">
        <v>136</v>
      </c>
      <c r="M26" s="25">
        <v>0</v>
      </c>
      <c r="N26" s="11">
        <f t="shared" si="8"/>
        <v>0</v>
      </c>
      <c r="O26" s="11">
        <f t="shared" si="0"/>
        <v>0</v>
      </c>
      <c r="P26" s="12">
        <f t="shared" si="1"/>
        <v>0</v>
      </c>
      <c r="Q26" s="12">
        <f t="shared" si="2"/>
        <v>0</v>
      </c>
      <c r="R26" s="61" t="s">
        <v>186</v>
      </c>
      <c r="S26" s="62" t="str">
        <f t="shared" si="9"/>
        <v>N/A</v>
      </c>
      <c r="T26" s="63">
        <f t="shared" si="3"/>
        <v>0</v>
      </c>
      <c r="U26" s="9">
        <f t="shared" si="4"/>
        <v>0</v>
      </c>
      <c r="V26" s="9">
        <f t="shared" si="5"/>
        <v>0</v>
      </c>
      <c r="W26" s="10">
        <f t="shared" si="6"/>
        <v>0</v>
      </c>
      <c r="X26" s="10">
        <f t="shared" si="7"/>
        <v>0</v>
      </c>
      <c r="Y26" s="49" t="s">
        <v>138</v>
      </c>
    </row>
    <row r="27" spans="1:25" ht="68.25" customHeight="1">
      <c r="A27" s="198"/>
      <c r="B27" s="201"/>
      <c r="C27" s="22" t="s">
        <v>187</v>
      </c>
      <c r="D27" s="22" t="s">
        <v>153</v>
      </c>
      <c r="E27" s="47" t="s">
        <v>99</v>
      </c>
      <c r="F27" s="46">
        <v>0.01</v>
      </c>
      <c r="G27" s="46" t="s">
        <v>136</v>
      </c>
      <c r="H27" s="46" t="s">
        <v>136</v>
      </c>
      <c r="I27" s="21">
        <v>0</v>
      </c>
      <c r="J27" s="46" t="s">
        <v>136</v>
      </c>
      <c r="K27" s="36">
        <v>0</v>
      </c>
      <c r="L27" s="46" t="s">
        <v>136</v>
      </c>
      <c r="M27" s="25">
        <v>0</v>
      </c>
      <c r="N27" s="11">
        <f t="shared" si="8"/>
        <v>0</v>
      </c>
      <c r="O27" s="11">
        <f t="shared" si="0"/>
        <v>0</v>
      </c>
      <c r="P27" s="12">
        <f t="shared" si="1"/>
        <v>0</v>
      </c>
      <c r="Q27" s="12">
        <f t="shared" si="2"/>
        <v>0</v>
      </c>
      <c r="R27" s="61" t="s">
        <v>186</v>
      </c>
      <c r="S27" s="62" t="str">
        <f t="shared" si="9"/>
        <v>N/A</v>
      </c>
      <c r="T27" s="63">
        <f t="shared" si="3"/>
        <v>0</v>
      </c>
      <c r="U27" s="9">
        <f t="shared" si="4"/>
        <v>0</v>
      </c>
      <c r="V27" s="9">
        <f t="shared" si="5"/>
        <v>0</v>
      </c>
      <c r="W27" s="10">
        <f t="shared" si="6"/>
        <v>0</v>
      </c>
      <c r="X27" s="10">
        <f t="shared" si="7"/>
        <v>0</v>
      </c>
      <c r="Y27" s="49" t="s">
        <v>138</v>
      </c>
    </row>
    <row r="28" spans="1:25" ht="57.95">
      <c r="A28" s="198"/>
      <c r="B28" s="193" t="s">
        <v>188</v>
      </c>
      <c r="C28" s="22" t="s">
        <v>189</v>
      </c>
      <c r="D28" s="22" t="s">
        <v>190</v>
      </c>
      <c r="E28" s="47" t="s">
        <v>99</v>
      </c>
      <c r="F28" s="46">
        <v>0</v>
      </c>
      <c r="G28" s="46" t="s">
        <v>136</v>
      </c>
      <c r="H28" s="46" t="s">
        <v>136</v>
      </c>
      <c r="I28" s="21">
        <v>0</v>
      </c>
      <c r="J28" s="46" t="s">
        <v>136</v>
      </c>
      <c r="K28" s="36">
        <v>0</v>
      </c>
      <c r="L28" s="46" t="s">
        <v>136</v>
      </c>
      <c r="M28" s="25">
        <v>0</v>
      </c>
      <c r="N28" s="11">
        <f t="shared" si="8"/>
        <v>0</v>
      </c>
      <c r="O28" s="11">
        <f t="shared" si="0"/>
        <v>0</v>
      </c>
      <c r="P28" s="12">
        <f t="shared" si="1"/>
        <v>0</v>
      </c>
      <c r="Q28" s="12">
        <f t="shared" si="2"/>
        <v>0</v>
      </c>
      <c r="R28" s="61" t="s">
        <v>191</v>
      </c>
      <c r="S28" s="62" t="str">
        <f t="shared" si="9"/>
        <v>N/A</v>
      </c>
      <c r="T28" s="63">
        <f t="shared" si="3"/>
        <v>0</v>
      </c>
      <c r="U28" s="9">
        <f t="shared" si="4"/>
        <v>0</v>
      </c>
      <c r="V28" s="9">
        <f t="shared" si="5"/>
        <v>0</v>
      </c>
      <c r="W28" s="10">
        <f t="shared" si="6"/>
        <v>0</v>
      </c>
      <c r="X28" s="10">
        <f t="shared" si="7"/>
        <v>0</v>
      </c>
      <c r="Y28" s="49" t="s">
        <v>138</v>
      </c>
    </row>
    <row r="29" spans="1:25" ht="57.95">
      <c r="A29" s="198"/>
      <c r="B29" s="201"/>
      <c r="C29" s="22" t="s">
        <v>192</v>
      </c>
      <c r="D29" s="22" t="s">
        <v>190</v>
      </c>
      <c r="E29" s="47" t="s">
        <v>99</v>
      </c>
      <c r="F29" s="46">
        <v>0</v>
      </c>
      <c r="G29" s="46" t="s">
        <v>136</v>
      </c>
      <c r="H29" s="46" t="s">
        <v>136</v>
      </c>
      <c r="I29" s="21">
        <v>0</v>
      </c>
      <c r="J29" s="46" t="s">
        <v>136</v>
      </c>
      <c r="K29" s="36">
        <v>0</v>
      </c>
      <c r="L29" s="46" t="s">
        <v>136</v>
      </c>
      <c r="M29" s="25">
        <v>0</v>
      </c>
      <c r="N29" s="11">
        <f t="shared" si="8"/>
        <v>0</v>
      </c>
      <c r="O29" s="11">
        <f t="shared" si="0"/>
        <v>0</v>
      </c>
      <c r="P29" s="12">
        <f t="shared" si="1"/>
        <v>0</v>
      </c>
      <c r="Q29" s="12">
        <f t="shared" si="2"/>
        <v>0</v>
      </c>
      <c r="R29" s="61" t="s">
        <v>191</v>
      </c>
      <c r="S29" s="62" t="str">
        <f t="shared" si="9"/>
        <v>N/A</v>
      </c>
      <c r="T29" s="63">
        <f t="shared" si="3"/>
        <v>0</v>
      </c>
      <c r="U29" s="9">
        <f t="shared" si="4"/>
        <v>0</v>
      </c>
      <c r="V29" s="9">
        <f t="shared" si="5"/>
        <v>0</v>
      </c>
      <c r="W29" s="10">
        <f t="shared" si="6"/>
        <v>0</v>
      </c>
      <c r="X29" s="10">
        <f t="shared" si="7"/>
        <v>0</v>
      </c>
      <c r="Y29" s="49" t="s">
        <v>138</v>
      </c>
    </row>
    <row r="30" spans="1:25" ht="94.5" customHeight="1">
      <c r="A30" s="198"/>
      <c r="B30" s="22" t="s">
        <v>193</v>
      </c>
      <c r="C30" s="22" t="s">
        <v>194</v>
      </c>
      <c r="D30" s="22" t="s">
        <v>195</v>
      </c>
      <c r="E30" s="45" t="s">
        <v>101</v>
      </c>
      <c r="F30" s="23" t="s">
        <v>136</v>
      </c>
      <c r="G30" s="23" t="s">
        <v>136</v>
      </c>
      <c r="H30" s="23" t="s">
        <v>136</v>
      </c>
      <c r="I30" s="23" t="s">
        <v>136</v>
      </c>
      <c r="J30" s="23" t="s">
        <v>136</v>
      </c>
      <c r="K30" s="23" t="s">
        <v>136</v>
      </c>
      <c r="L30" s="23" t="s">
        <v>136</v>
      </c>
      <c r="M30" s="23" t="s">
        <v>136</v>
      </c>
      <c r="N30" s="11">
        <f t="shared" si="8"/>
        <v>0</v>
      </c>
      <c r="O30" s="11">
        <f t="shared" si="0"/>
        <v>0</v>
      </c>
      <c r="P30" s="12">
        <f t="shared" si="1"/>
        <v>0</v>
      </c>
      <c r="Q30" s="12">
        <f t="shared" si="2"/>
        <v>0</v>
      </c>
      <c r="R30" s="61" t="s">
        <v>196</v>
      </c>
      <c r="S30" s="62" t="str">
        <f t="shared" si="9"/>
        <v>N/A</v>
      </c>
      <c r="T30" s="63" t="str">
        <f t="shared" si="3"/>
        <v>N/A</v>
      </c>
      <c r="U30" s="9">
        <f t="shared" si="4"/>
        <v>0</v>
      </c>
      <c r="V30" s="9">
        <f t="shared" si="5"/>
        <v>0</v>
      </c>
      <c r="W30" s="10">
        <f t="shared" si="6"/>
        <v>0</v>
      </c>
      <c r="X30" s="10">
        <f t="shared" si="7"/>
        <v>0</v>
      </c>
      <c r="Y30" s="61" t="s">
        <v>197</v>
      </c>
    </row>
    <row r="31" spans="1:25" ht="180" customHeight="1">
      <c r="A31" s="190" t="s">
        <v>198</v>
      </c>
      <c r="B31" s="193" t="s">
        <v>199</v>
      </c>
      <c r="C31" s="26" t="s">
        <v>200</v>
      </c>
      <c r="D31" s="26" t="s">
        <v>201</v>
      </c>
      <c r="E31" s="45" t="s">
        <v>101</v>
      </c>
      <c r="F31" s="23" t="s">
        <v>136</v>
      </c>
      <c r="G31" s="23" t="s">
        <v>136</v>
      </c>
      <c r="H31" s="60">
        <v>271</v>
      </c>
      <c r="I31" s="69">
        <v>2696325</v>
      </c>
      <c r="J31" s="60">
        <v>723</v>
      </c>
      <c r="K31" s="70">
        <v>6870355</v>
      </c>
      <c r="L31" s="56">
        <v>444</v>
      </c>
      <c r="M31" s="71">
        <v>4450111</v>
      </c>
      <c r="N31" s="11">
        <f t="shared" si="8"/>
        <v>-0.63837638376383765</v>
      </c>
      <c r="O31" s="11">
        <f t="shared" si="0"/>
        <v>-0.65043568560911602</v>
      </c>
      <c r="P31" s="12">
        <f t="shared" si="1"/>
        <v>0</v>
      </c>
      <c r="Q31" s="12">
        <f t="shared" si="2"/>
        <v>0</v>
      </c>
      <c r="R31" s="61" t="s">
        <v>202</v>
      </c>
      <c r="S31" s="62">
        <f t="shared" si="9"/>
        <v>444</v>
      </c>
      <c r="T31" s="63">
        <f t="shared" si="3"/>
        <v>4450111</v>
      </c>
      <c r="U31" s="9">
        <f t="shared" si="4"/>
        <v>0.38589211618257258</v>
      </c>
      <c r="V31" s="9">
        <f t="shared" si="5"/>
        <v>0.35227349969543054</v>
      </c>
      <c r="W31" s="10">
        <f t="shared" si="6"/>
        <v>0</v>
      </c>
      <c r="X31" s="10">
        <f t="shared" si="7"/>
        <v>0</v>
      </c>
      <c r="Y31" s="49" t="s">
        <v>159</v>
      </c>
    </row>
    <row r="32" spans="1:25" ht="57.95">
      <c r="A32" s="191"/>
      <c r="B32" s="194"/>
      <c r="C32" s="26" t="s">
        <v>203</v>
      </c>
      <c r="D32" s="26" t="s">
        <v>201</v>
      </c>
      <c r="E32" s="80" t="s">
        <v>101</v>
      </c>
      <c r="F32" s="23" t="s">
        <v>136</v>
      </c>
      <c r="G32" s="23" t="s">
        <v>136</v>
      </c>
      <c r="H32" s="37">
        <v>0</v>
      </c>
      <c r="I32" s="76">
        <v>0</v>
      </c>
      <c r="J32" s="37">
        <v>0</v>
      </c>
      <c r="K32" s="37">
        <v>0</v>
      </c>
      <c r="L32" s="56">
        <v>0</v>
      </c>
      <c r="M32" s="57">
        <v>0</v>
      </c>
      <c r="N32" s="11">
        <f t="shared" si="8"/>
        <v>0</v>
      </c>
      <c r="O32" s="11">
        <f t="shared" si="0"/>
        <v>0</v>
      </c>
      <c r="P32" s="12">
        <f t="shared" si="1"/>
        <v>0</v>
      </c>
      <c r="Q32" s="12">
        <f t="shared" si="2"/>
        <v>0</v>
      </c>
      <c r="R32" s="61" t="s">
        <v>204</v>
      </c>
      <c r="S32" s="62">
        <f t="shared" si="9"/>
        <v>0</v>
      </c>
      <c r="T32" s="63">
        <f t="shared" si="3"/>
        <v>0</v>
      </c>
      <c r="U32" s="9">
        <f t="shared" si="4"/>
        <v>0</v>
      </c>
      <c r="V32" s="9">
        <f t="shared" si="5"/>
        <v>0</v>
      </c>
      <c r="W32" s="10">
        <f t="shared" si="6"/>
        <v>0</v>
      </c>
      <c r="X32" s="10">
        <f t="shared" si="7"/>
        <v>0</v>
      </c>
      <c r="Y32" s="49" t="s">
        <v>159</v>
      </c>
    </row>
    <row r="33" spans="1:32" ht="184.15" customHeight="1" thickBot="1">
      <c r="A33" s="192"/>
      <c r="B33" s="195"/>
      <c r="C33" s="27" t="s">
        <v>205</v>
      </c>
      <c r="D33" s="79" t="s">
        <v>206</v>
      </c>
      <c r="E33" s="81" t="s">
        <v>101</v>
      </c>
      <c r="F33" s="23" t="s">
        <v>136</v>
      </c>
      <c r="G33" s="23" t="s">
        <v>136</v>
      </c>
      <c r="H33" s="82">
        <v>135534</v>
      </c>
      <c r="I33" s="84">
        <v>76417800</v>
      </c>
      <c r="J33" s="85">
        <v>279860</v>
      </c>
      <c r="K33" s="86">
        <v>162615910</v>
      </c>
      <c r="L33" s="75">
        <v>144851</v>
      </c>
      <c r="M33" s="57">
        <v>95396660</v>
      </c>
      <c r="N33" s="11">
        <f t="shared" si="8"/>
        <v>-6.8742898460902868E-2</v>
      </c>
      <c r="O33" s="11">
        <f t="shared" si="0"/>
        <v>-0.24835653473405417</v>
      </c>
      <c r="P33" s="12">
        <f t="shared" si="1"/>
        <v>0</v>
      </c>
      <c r="Q33" s="12">
        <f t="shared" si="2"/>
        <v>0</v>
      </c>
      <c r="R33" s="87" t="s">
        <v>207</v>
      </c>
      <c r="S33" s="62">
        <f t="shared" si="9"/>
        <v>144851</v>
      </c>
      <c r="T33" s="63">
        <f t="shared" si="3"/>
        <v>95396660</v>
      </c>
      <c r="U33" s="9">
        <f t="shared" si="4"/>
        <v>0.48241620810405206</v>
      </c>
      <c r="V33" s="9">
        <f t="shared" si="5"/>
        <v>0.41336207508847078</v>
      </c>
      <c r="W33" s="10">
        <f t="shared" si="6"/>
        <v>0</v>
      </c>
      <c r="X33" s="10">
        <f t="shared" si="7"/>
        <v>0</v>
      </c>
      <c r="Y33" s="49" t="s">
        <v>159</v>
      </c>
    </row>
    <row r="34" spans="1:32" ht="130.5">
      <c r="A34" s="51" t="s">
        <v>208</v>
      </c>
      <c r="B34" s="27" t="s">
        <v>209</v>
      </c>
      <c r="C34" s="27" t="s">
        <v>210</v>
      </c>
      <c r="D34" s="27" t="s">
        <v>211</v>
      </c>
      <c r="E34" s="73" t="s">
        <v>99</v>
      </c>
      <c r="F34" s="74">
        <v>0.01</v>
      </c>
      <c r="G34" s="77">
        <v>0.01</v>
      </c>
      <c r="H34" s="78">
        <v>3</v>
      </c>
      <c r="I34" s="83">
        <v>759347</v>
      </c>
      <c r="J34" s="78">
        <v>4</v>
      </c>
      <c r="K34" s="115">
        <v>919346</v>
      </c>
      <c r="L34" s="75">
        <v>3</v>
      </c>
      <c r="M34" s="57">
        <v>316000</v>
      </c>
      <c r="N34" s="11">
        <f t="shared" ref="N34" si="10">IFERROR((1-(L34/H34)),0)</f>
        <v>0</v>
      </c>
      <c r="O34" s="11">
        <f t="shared" ref="O34" si="11">IFERROR((1-(M34/I34)),0)</f>
        <v>0.58385296840574863</v>
      </c>
      <c r="P34" s="12">
        <f t="shared" ref="P34" si="12">IFERROR((N34/G34),0)</f>
        <v>0</v>
      </c>
      <c r="Q34" s="12">
        <f t="shared" ref="Q34" si="13">IFERROR((O34/F34),0)</f>
        <v>58.38529684057486</v>
      </c>
      <c r="R34" s="87" t="s">
        <v>212</v>
      </c>
      <c r="S34" s="62">
        <f t="shared" si="9"/>
        <v>3</v>
      </c>
      <c r="T34" s="63">
        <f t="shared" si="3"/>
        <v>316000</v>
      </c>
      <c r="U34" s="9">
        <f t="shared" si="4"/>
        <v>0.25</v>
      </c>
      <c r="V34" s="9">
        <f t="shared" si="5"/>
        <v>0.65627739719322209</v>
      </c>
      <c r="W34" s="10">
        <f t="shared" si="6"/>
        <v>25</v>
      </c>
      <c r="X34" s="10">
        <f t="shared" si="7"/>
        <v>65.627739719322207</v>
      </c>
      <c r="Y34" s="49" t="s">
        <v>138</v>
      </c>
      <c r="Z34" s="14">
        <v>1</v>
      </c>
      <c r="AE34" s="98">
        <v>5</v>
      </c>
      <c r="AF34" s="98">
        <v>841000</v>
      </c>
    </row>
    <row r="35" spans="1:32">
      <c r="A35" s="14"/>
    </row>
    <row r="36" spans="1:32">
      <c r="A36" s="14"/>
    </row>
    <row r="38" spans="1:32" ht="19.5" customHeight="1">
      <c r="A38" s="179" t="s">
        <v>213</v>
      </c>
      <c r="B38" s="179"/>
      <c r="C38" s="179"/>
      <c r="D38" s="179"/>
      <c r="E38" s="179"/>
      <c r="F38" s="179"/>
      <c r="G38" s="179"/>
      <c r="H38" s="179"/>
    </row>
  </sheetData>
  <mergeCells count="47">
    <mergeCell ref="S9:Y9"/>
    <mergeCell ref="S10:Y10"/>
    <mergeCell ref="L8:O8"/>
    <mergeCell ref="J8:K9"/>
    <mergeCell ref="J10:J11"/>
    <mergeCell ref="K10:K11"/>
    <mergeCell ref="L9:R9"/>
    <mergeCell ref="S8:Y8"/>
    <mergeCell ref="L10:R10"/>
    <mergeCell ref="A12:A13"/>
    <mergeCell ref="A8:B11"/>
    <mergeCell ref="C8:C11"/>
    <mergeCell ref="R15:R16"/>
    <mergeCell ref="A7:G7"/>
    <mergeCell ref="E8:E11"/>
    <mergeCell ref="G8:G11"/>
    <mergeCell ref="H10:H11"/>
    <mergeCell ref="D8:D11"/>
    <mergeCell ref="H8:I9"/>
    <mergeCell ref="B17:B18"/>
    <mergeCell ref="B20:B23"/>
    <mergeCell ref="B26:B27"/>
    <mergeCell ref="B28:B29"/>
    <mergeCell ref="F8:F11"/>
    <mergeCell ref="C1:Y1"/>
    <mergeCell ref="H2:I2"/>
    <mergeCell ref="H4:I4"/>
    <mergeCell ref="J2:Y2"/>
    <mergeCell ref="J4:Y4"/>
    <mergeCell ref="B2:G2"/>
    <mergeCell ref="B4:G4"/>
    <mergeCell ref="Y15:Y16"/>
    <mergeCell ref="A38:H38"/>
    <mergeCell ref="B3:G3"/>
    <mergeCell ref="J3:Y3"/>
    <mergeCell ref="B24:B25"/>
    <mergeCell ref="L7:Y7"/>
    <mergeCell ref="B5:G5"/>
    <mergeCell ref="H5:I5"/>
    <mergeCell ref="J5:Y5"/>
    <mergeCell ref="A6:Y6"/>
    <mergeCell ref="A31:A33"/>
    <mergeCell ref="B31:B33"/>
    <mergeCell ref="I10:I11"/>
    <mergeCell ref="A15:A16"/>
    <mergeCell ref="B15:B16"/>
    <mergeCell ref="A17:A30"/>
  </mergeCells>
  <dataValidations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2000000}">
          <x14:formula1>
            <xm:f>datos!$D$2:$T$2</xm:f>
          </x14:formula1>
          <xm:sqref>B2:G2</xm:sqref>
        </x14:dataValidation>
        <x14:dataValidation type="list" allowBlank="1" showInputMessage="1" showErrorMessage="1" xr:uid="{00000000-0002-0000-0100-000013000000}">
          <x14:formula1>
            <xm:f>datos!$F$27:$F$28</xm:f>
          </x14:formula1>
          <xm:sqref>E12:E34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EDF2-ED7E-4F2E-AD40-81ACFED01164}">
  <dimension ref="A1:EH38"/>
  <sheetViews>
    <sheetView showGridLines="0" tabSelected="1" topLeftCell="A6" zoomScale="60" zoomScaleNormal="60" workbookViewId="0">
      <pane xSplit="4" ySplit="6" topLeftCell="E12" activePane="bottomRight" state="frozen"/>
      <selection pane="bottomRight" activeCell="F13" sqref="F13"/>
      <selection pane="bottomLeft"/>
      <selection pane="topRight"/>
    </sheetView>
  </sheetViews>
  <sheetFormatPr defaultColWidth="11.42578125" defaultRowHeight="15" customHeight="1"/>
  <cols>
    <col min="1" max="1" width="29" style="28" customWidth="1"/>
    <col min="2" max="2" width="29" style="14" hidden="1" customWidth="1"/>
    <col min="3" max="3" width="45.28515625" style="14" customWidth="1"/>
    <col min="4" max="4" width="19.28515625" style="14" customWidth="1"/>
    <col min="5" max="5" width="19.7109375" style="14" customWidth="1"/>
    <col min="6" max="6" width="16.42578125" style="39" customWidth="1"/>
    <col min="7" max="7" width="25.28515625" style="39" customWidth="1"/>
    <col min="8" max="9" width="25.28515625" style="39" hidden="1" customWidth="1"/>
    <col min="10" max="10" width="20.42578125" style="39" hidden="1" customWidth="1"/>
    <col min="11" max="22" width="15.5703125" style="39" hidden="1" customWidth="1"/>
    <col min="23" max="27" width="16.7109375" style="38" hidden="1" customWidth="1"/>
    <col min="28" max="28" width="17.85546875" style="38" hidden="1" customWidth="1"/>
    <col min="29" max="43" width="17.85546875" style="38" customWidth="1"/>
    <col min="44" max="44" width="25.28515625" style="38" customWidth="1"/>
    <col min="45" max="66" width="17.85546875" style="38" customWidth="1"/>
    <col min="67" max="67" width="15.28515625" style="14" customWidth="1"/>
    <col min="68" max="68" width="22.140625" style="14" customWidth="1"/>
    <col min="69" max="69" width="19.5703125" style="14" customWidth="1"/>
    <col min="70" max="73" width="18.42578125" style="14" customWidth="1"/>
    <col min="74" max="74" width="19.7109375" style="14" customWidth="1"/>
    <col min="75" max="75" width="26" style="14" customWidth="1"/>
    <col min="76" max="76" width="24.28515625" style="14" customWidth="1"/>
    <col min="77" max="77" width="79.85546875" style="14" customWidth="1"/>
    <col min="78" max="78" width="19.7109375" style="42" customWidth="1"/>
    <col min="79" max="79" width="19.7109375" style="14" customWidth="1"/>
    <col min="80" max="80" width="27.7109375" style="14" customWidth="1"/>
    <col min="81" max="81" width="19.7109375" style="14" customWidth="1"/>
    <col min="82" max="82" width="28.5703125" style="14" customWidth="1"/>
    <col min="83" max="83" width="30.7109375" style="14" customWidth="1"/>
    <col min="84" max="84" width="59.42578125" style="14" customWidth="1"/>
    <col min="85" max="85" width="19.28515625" style="14" customWidth="1"/>
    <col min="86" max="16384" width="11.42578125" style="14"/>
  </cols>
  <sheetData>
    <row r="1" spans="1:138" ht="75" customHeight="1">
      <c r="A1" s="13"/>
      <c r="B1" s="13"/>
      <c r="C1" s="245" t="s">
        <v>103</v>
      </c>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row>
    <row r="2" spans="1:138" ht="26.25" customHeight="1">
      <c r="A2" s="33" t="s">
        <v>104</v>
      </c>
      <c r="B2" s="180" t="s">
        <v>6</v>
      </c>
      <c r="C2" s="181"/>
      <c r="D2" s="181"/>
      <c r="E2" s="181"/>
      <c r="F2" s="181"/>
      <c r="G2" s="182"/>
      <c r="H2" s="88"/>
      <c r="I2" s="88"/>
      <c r="J2" s="88"/>
      <c r="K2" s="88"/>
      <c r="L2" s="88"/>
      <c r="M2" s="88"/>
      <c r="N2" s="88"/>
      <c r="O2" s="88"/>
      <c r="P2" s="88"/>
      <c r="Q2" s="88"/>
      <c r="R2" s="88"/>
      <c r="S2" s="88"/>
      <c r="T2" s="88"/>
      <c r="U2" s="88"/>
      <c r="V2" s="88"/>
      <c r="W2" s="187" t="s">
        <v>105</v>
      </c>
      <c r="X2" s="188"/>
      <c r="Y2" s="90"/>
      <c r="Z2" s="90"/>
      <c r="AA2" s="180" t="s">
        <v>40</v>
      </c>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row>
    <row r="3" spans="1:138" ht="26.25" customHeight="1">
      <c r="A3" s="33" t="s">
        <v>106</v>
      </c>
      <c r="B3" s="180"/>
      <c r="C3" s="181"/>
      <c r="D3" s="181"/>
      <c r="E3" s="181"/>
      <c r="F3" s="181"/>
      <c r="G3" s="182"/>
      <c r="H3" s="88"/>
      <c r="I3" s="88"/>
      <c r="J3" s="88"/>
      <c r="K3" s="88"/>
      <c r="L3" s="88"/>
      <c r="M3" s="88"/>
      <c r="N3" s="88"/>
      <c r="O3" s="88"/>
      <c r="P3" s="88"/>
      <c r="Q3" s="88"/>
      <c r="R3" s="88"/>
      <c r="S3" s="88"/>
      <c r="T3" s="88"/>
      <c r="U3" s="88"/>
      <c r="V3" s="88"/>
      <c r="W3" s="40"/>
      <c r="X3" s="43" t="s">
        <v>107</v>
      </c>
      <c r="Y3" s="91"/>
      <c r="Z3" s="91"/>
      <c r="AA3" s="180"/>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row>
    <row r="4" spans="1:138" ht="27.75" customHeight="1">
      <c r="A4" s="15" t="s">
        <v>108</v>
      </c>
      <c r="B4" s="180">
        <v>2022</v>
      </c>
      <c r="C4" s="181"/>
      <c r="D4" s="181"/>
      <c r="E4" s="181"/>
      <c r="F4" s="181"/>
      <c r="G4" s="182"/>
      <c r="H4" s="88"/>
      <c r="I4" s="88"/>
      <c r="J4" s="88"/>
      <c r="K4" s="88"/>
      <c r="L4" s="88"/>
      <c r="M4" s="88"/>
      <c r="N4" s="88"/>
      <c r="O4" s="88"/>
      <c r="P4" s="88"/>
      <c r="Q4" s="88"/>
      <c r="R4" s="88"/>
      <c r="S4" s="88"/>
      <c r="T4" s="88"/>
      <c r="U4" s="88"/>
      <c r="V4" s="88"/>
      <c r="W4" s="187" t="s">
        <v>109</v>
      </c>
      <c r="X4" s="188"/>
      <c r="Y4" s="90"/>
      <c r="Z4" s="90"/>
      <c r="AA4" s="180" t="s">
        <v>98</v>
      </c>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row>
    <row r="5" spans="1:138" ht="38.25" customHeight="1">
      <c r="A5" s="15" t="s">
        <v>85</v>
      </c>
      <c r="B5" s="180" t="s">
        <v>87</v>
      </c>
      <c r="C5" s="181"/>
      <c r="D5" s="181"/>
      <c r="E5" s="181"/>
      <c r="F5" s="181"/>
      <c r="G5" s="182"/>
      <c r="H5" s="88"/>
      <c r="I5" s="88"/>
      <c r="J5" s="88"/>
      <c r="K5" s="88"/>
      <c r="L5" s="88"/>
      <c r="M5" s="88"/>
      <c r="N5" s="88"/>
      <c r="O5" s="88"/>
      <c r="P5" s="88"/>
      <c r="Q5" s="88"/>
      <c r="R5" s="88"/>
      <c r="S5" s="88"/>
      <c r="T5" s="88"/>
      <c r="U5" s="88"/>
      <c r="V5" s="88"/>
      <c r="W5" s="187" t="s">
        <v>90</v>
      </c>
      <c r="X5" s="188"/>
      <c r="Y5" s="90"/>
      <c r="Z5" s="90"/>
      <c r="AA5" s="180" t="s">
        <v>91</v>
      </c>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row>
    <row r="6" spans="1:138" ht="19.5" customHeight="1">
      <c r="A6" s="189" t="s">
        <v>110</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row>
    <row r="7" spans="1:138">
      <c r="A7" s="218" t="s">
        <v>111</v>
      </c>
      <c r="B7" s="219"/>
      <c r="C7" s="219"/>
      <c r="D7" s="219"/>
      <c r="E7" s="219"/>
      <c r="F7" s="219"/>
      <c r="G7" s="219"/>
      <c r="H7" s="89"/>
      <c r="I7" s="89"/>
      <c r="J7" s="89"/>
      <c r="K7" s="89"/>
      <c r="L7" s="89"/>
      <c r="M7" s="89"/>
      <c r="N7" s="89"/>
      <c r="O7" s="89"/>
      <c r="P7" s="89"/>
      <c r="Q7" s="89"/>
      <c r="R7" s="89"/>
      <c r="S7" s="89"/>
      <c r="T7" s="89"/>
      <c r="U7" s="89"/>
      <c r="V7" s="89"/>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185" t="s">
        <v>112</v>
      </c>
      <c r="BP7" s="186"/>
      <c r="BQ7" s="186"/>
      <c r="BR7" s="186"/>
      <c r="BS7" s="186"/>
      <c r="BT7" s="186"/>
      <c r="BU7" s="186"/>
      <c r="BV7" s="186"/>
      <c r="BW7" s="186"/>
      <c r="BX7" s="186"/>
      <c r="BY7" s="186"/>
      <c r="BZ7" s="186"/>
      <c r="CA7" s="186"/>
      <c r="CB7" s="186"/>
      <c r="CC7" s="186"/>
      <c r="CD7" s="186"/>
      <c r="CE7" s="186"/>
      <c r="CF7" s="186"/>
    </row>
    <row r="8" spans="1:138" ht="18" customHeight="1">
      <c r="A8" s="208" t="s">
        <v>113</v>
      </c>
      <c r="B8" s="209"/>
      <c r="C8" s="209" t="s">
        <v>114</v>
      </c>
      <c r="D8" s="222" t="s">
        <v>115</v>
      </c>
      <c r="E8" s="209" t="s">
        <v>116</v>
      </c>
      <c r="F8" s="202" t="s">
        <v>117</v>
      </c>
      <c r="G8" s="260" t="s">
        <v>118</v>
      </c>
      <c r="H8" s="247" t="s">
        <v>214</v>
      </c>
      <c r="I8" s="246" t="s">
        <v>215</v>
      </c>
      <c r="J8" s="246"/>
      <c r="K8" s="256" t="s">
        <v>216</v>
      </c>
      <c r="L8" s="257"/>
      <c r="M8" s="257"/>
      <c r="N8" s="257"/>
      <c r="O8" s="257"/>
      <c r="P8" s="257"/>
      <c r="Q8" s="257"/>
      <c r="R8" s="257"/>
      <c r="S8" s="257"/>
      <c r="T8" s="257"/>
      <c r="U8" s="257"/>
      <c r="V8" s="267"/>
      <c r="W8" s="225" t="s">
        <v>217</v>
      </c>
      <c r="X8" s="226"/>
      <c r="Y8" s="225" t="s">
        <v>218</v>
      </c>
      <c r="Z8" s="226"/>
      <c r="AA8" s="235" t="s">
        <v>219</v>
      </c>
      <c r="AB8" s="236"/>
      <c r="AC8" s="246" t="s">
        <v>220</v>
      </c>
      <c r="AD8" s="246"/>
      <c r="AE8" s="256" t="s">
        <v>221</v>
      </c>
      <c r="AF8" s="257"/>
      <c r="AG8" s="257"/>
      <c r="AH8" s="257"/>
      <c r="AI8" s="257"/>
      <c r="AJ8" s="257"/>
      <c r="AK8" s="257"/>
      <c r="AL8" s="257"/>
      <c r="AM8" s="257"/>
      <c r="AN8" s="257"/>
      <c r="AO8" s="257"/>
      <c r="AP8" s="257"/>
      <c r="AQ8" s="269" t="s">
        <v>222</v>
      </c>
      <c r="AR8" s="269"/>
      <c r="AS8" s="269"/>
      <c r="AT8" s="269"/>
      <c r="AU8" s="269"/>
      <c r="AV8" s="269"/>
      <c r="AW8" s="269"/>
      <c r="AX8" s="269"/>
      <c r="AY8" s="269"/>
      <c r="AZ8" s="269"/>
      <c r="BA8" s="269"/>
      <c r="BB8" s="270"/>
      <c r="BC8" s="269" t="s">
        <v>223</v>
      </c>
      <c r="BD8" s="269"/>
      <c r="BE8" s="269"/>
      <c r="BF8" s="269"/>
      <c r="BG8" s="269"/>
      <c r="BH8" s="269"/>
      <c r="BI8" s="269"/>
      <c r="BJ8" s="269"/>
      <c r="BK8" s="269"/>
      <c r="BL8" s="269"/>
      <c r="BM8" s="269"/>
      <c r="BN8" s="269"/>
      <c r="BO8" s="240" t="s">
        <v>121</v>
      </c>
      <c r="BP8" s="240"/>
      <c r="BQ8" s="240"/>
      <c r="BR8" s="240"/>
      <c r="BS8" s="240"/>
      <c r="BT8" s="240"/>
      <c r="BU8" s="240"/>
      <c r="BV8" s="240"/>
      <c r="BW8" s="240"/>
      <c r="BX8" s="240"/>
      <c r="BY8" s="241"/>
      <c r="BZ8" s="229" t="s">
        <v>122</v>
      </c>
      <c r="CA8" s="230"/>
      <c r="CB8" s="230"/>
      <c r="CC8" s="230"/>
      <c r="CD8" s="230"/>
      <c r="CE8" s="230"/>
      <c r="CF8" s="230"/>
    </row>
    <row r="9" spans="1:138" ht="18" customHeight="1">
      <c r="A9" s="210"/>
      <c r="B9" s="211"/>
      <c r="C9" s="211"/>
      <c r="D9" s="223"/>
      <c r="E9" s="211"/>
      <c r="F9" s="203"/>
      <c r="G9" s="261"/>
      <c r="H9" s="248"/>
      <c r="I9" s="246"/>
      <c r="J9" s="246"/>
      <c r="K9" s="258"/>
      <c r="L9" s="259"/>
      <c r="M9" s="259"/>
      <c r="N9" s="259"/>
      <c r="O9" s="259"/>
      <c r="P9" s="259"/>
      <c r="Q9" s="259"/>
      <c r="R9" s="259"/>
      <c r="S9" s="259"/>
      <c r="T9" s="259"/>
      <c r="U9" s="259"/>
      <c r="V9" s="268"/>
      <c r="W9" s="227"/>
      <c r="X9" s="228"/>
      <c r="Y9" s="227"/>
      <c r="Z9" s="228"/>
      <c r="AA9" s="237"/>
      <c r="AB9" s="238"/>
      <c r="AC9" s="246"/>
      <c r="AD9" s="246"/>
      <c r="AE9" s="258"/>
      <c r="AF9" s="259"/>
      <c r="AG9" s="259"/>
      <c r="AH9" s="259"/>
      <c r="AI9" s="259"/>
      <c r="AJ9" s="259"/>
      <c r="AK9" s="259"/>
      <c r="AL9" s="259"/>
      <c r="AM9" s="259"/>
      <c r="AN9" s="259"/>
      <c r="AO9" s="259"/>
      <c r="AP9" s="259"/>
      <c r="AQ9" s="269"/>
      <c r="AR9" s="269"/>
      <c r="AS9" s="269"/>
      <c r="AT9" s="269"/>
      <c r="AU9" s="269"/>
      <c r="AV9" s="269"/>
      <c r="AW9" s="269"/>
      <c r="AX9" s="269"/>
      <c r="AY9" s="269"/>
      <c r="AZ9" s="269"/>
      <c r="BA9" s="269"/>
      <c r="BB9" s="270"/>
      <c r="BC9" s="269"/>
      <c r="BD9" s="269"/>
      <c r="BE9" s="269"/>
      <c r="BF9" s="269"/>
      <c r="BG9" s="269"/>
      <c r="BH9" s="269"/>
      <c r="BI9" s="269"/>
      <c r="BJ9" s="269"/>
      <c r="BK9" s="269"/>
      <c r="BL9" s="269"/>
      <c r="BM9" s="269"/>
      <c r="BN9" s="269"/>
      <c r="BO9" s="234" t="s">
        <v>125</v>
      </c>
      <c r="BP9" s="234"/>
      <c r="BQ9" s="234"/>
      <c r="BR9" s="234"/>
      <c r="BS9" s="234"/>
      <c r="BT9" s="234"/>
      <c r="BU9" s="234"/>
      <c r="BV9" s="234"/>
      <c r="BW9" s="234"/>
      <c r="BX9" s="234"/>
      <c r="BY9" s="244"/>
      <c r="BZ9" s="231" t="s">
        <v>224</v>
      </c>
      <c r="CA9" s="232"/>
      <c r="CB9" s="232"/>
      <c r="CC9" s="232"/>
      <c r="CD9" s="232"/>
      <c r="CE9" s="232"/>
      <c r="CF9" s="232"/>
      <c r="CG9" s="95"/>
    </row>
    <row r="10" spans="1:138" ht="22.5" customHeight="1">
      <c r="A10" s="212"/>
      <c r="B10" s="213"/>
      <c r="C10" s="213"/>
      <c r="D10" s="223"/>
      <c r="E10" s="213"/>
      <c r="F10" s="204"/>
      <c r="G10" s="262"/>
      <c r="H10" s="249"/>
      <c r="I10" s="251" t="s">
        <v>225</v>
      </c>
      <c r="J10" s="252"/>
      <c r="K10" s="246" t="s">
        <v>226</v>
      </c>
      <c r="L10" s="246"/>
      <c r="M10" s="246" t="s">
        <v>227</v>
      </c>
      <c r="N10" s="246"/>
      <c r="O10" s="246" t="s">
        <v>228</v>
      </c>
      <c r="P10" s="246"/>
      <c r="Q10" s="246" t="s">
        <v>229</v>
      </c>
      <c r="R10" s="246"/>
      <c r="S10" s="246" t="s">
        <v>230</v>
      </c>
      <c r="T10" s="246"/>
      <c r="U10" s="246" t="s">
        <v>231</v>
      </c>
      <c r="V10" s="246"/>
      <c r="W10" s="220" t="s">
        <v>123</v>
      </c>
      <c r="X10" s="196" t="s">
        <v>124</v>
      </c>
      <c r="Y10" s="220" t="s">
        <v>123</v>
      </c>
      <c r="Z10" s="196" t="s">
        <v>124</v>
      </c>
      <c r="AA10" s="220" t="s">
        <v>123</v>
      </c>
      <c r="AB10" s="196" t="s">
        <v>124</v>
      </c>
      <c r="AC10" s="251" t="s">
        <v>225</v>
      </c>
      <c r="AD10" s="252"/>
      <c r="AE10" s="246" t="s">
        <v>226</v>
      </c>
      <c r="AF10" s="246"/>
      <c r="AG10" s="246" t="s">
        <v>227</v>
      </c>
      <c r="AH10" s="246"/>
      <c r="AI10" s="246" t="s">
        <v>228</v>
      </c>
      <c r="AJ10" s="246"/>
      <c r="AK10" s="246" t="s">
        <v>229</v>
      </c>
      <c r="AL10" s="246"/>
      <c r="AM10" s="246" t="s">
        <v>230</v>
      </c>
      <c r="AN10" s="246"/>
      <c r="AO10" s="246" t="s">
        <v>231</v>
      </c>
      <c r="AP10" s="246"/>
      <c r="AQ10" s="266" t="s">
        <v>232</v>
      </c>
      <c r="AR10" s="266"/>
      <c r="AS10" s="266" t="s">
        <v>233</v>
      </c>
      <c r="AT10" s="266"/>
      <c r="AU10" s="266" t="s">
        <v>234</v>
      </c>
      <c r="AV10" s="266"/>
      <c r="AW10" s="266" t="s">
        <v>235</v>
      </c>
      <c r="AX10" s="266"/>
      <c r="AY10" s="266" t="s">
        <v>236</v>
      </c>
      <c r="AZ10" s="266"/>
      <c r="BA10" s="266" t="s">
        <v>237</v>
      </c>
      <c r="BB10" s="266"/>
      <c r="BC10" s="266" t="s">
        <v>226</v>
      </c>
      <c r="BD10" s="266"/>
      <c r="BE10" s="266" t="s">
        <v>227</v>
      </c>
      <c r="BF10" s="266"/>
      <c r="BG10" s="266" t="s">
        <v>228</v>
      </c>
      <c r="BH10" s="266"/>
      <c r="BI10" s="266" t="s">
        <v>229</v>
      </c>
      <c r="BJ10" s="266"/>
      <c r="BK10" s="266" t="s">
        <v>230</v>
      </c>
      <c r="BL10" s="266"/>
      <c r="BM10" s="266" t="s">
        <v>231</v>
      </c>
      <c r="BN10" s="266"/>
      <c r="BO10" s="253" t="s">
        <v>238</v>
      </c>
      <c r="BP10" s="254"/>
      <c r="BQ10" s="255" t="s">
        <v>239</v>
      </c>
      <c r="BR10" s="254"/>
      <c r="BS10" s="255" t="s">
        <v>240</v>
      </c>
      <c r="BT10" s="254"/>
      <c r="BU10" s="16"/>
      <c r="BV10" s="92"/>
      <c r="BW10" s="92"/>
      <c r="BX10" s="92"/>
      <c r="BY10" s="93"/>
      <c r="BZ10" s="231"/>
      <c r="CA10" s="232"/>
      <c r="CB10" s="232"/>
      <c r="CC10" s="232"/>
      <c r="CD10" s="232"/>
      <c r="CE10" s="232"/>
      <c r="CF10" s="232"/>
    </row>
    <row r="11" spans="1:138" ht="82.5" customHeight="1">
      <c r="A11" s="214"/>
      <c r="B11" s="215"/>
      <c r="C11" s="215"/>
      <c r="D11" s="224"/>
      <c r="E11" s="215"/>
      <c r="F11" s="205"/>
      <c r="G11" s="263"/>
      <c r="H11" s="250" t="s">
        <v>214</v>
      </c>
      <c r="I11" s="94" t="s">
        <v>241</v>
      </c>
      <c r="J11" s="94" t="s">
        <v>242</v>
      </c>
      <c r="K11" s="94" t="s">
        <v>115</v>
      </c>
      <c r="L11" s="94" t="s">
        <v>124</v>
      </c>
      <c r="M11" s="94" t="s">
        <v>115</v>
      </c>
      <c r="N11" s="94" t="s">
        <v>124</v>
      </c>
      <c r="O11" s="94" t="s">
        <v>115</v>
      </c>
      <c r="P11" s="94" t="s">
        <v>124</v>
      </c>
      <c r="Q11" s="94" t="s">
        <v>115</v>
      </c>
      <c r="R11" s="94" t="s">
        <v>124</v>
      </c>
      <c r="S11" s="94" t="s">
        <v>115</v>
      </c>
      <c r="T11" s="94" t="s">
        <v>124</v>
      </c>
      <c r="U11" s="94" t="s">
        <v>115</v>
      </c>
      <c r="V11" s="94" t="s">
        <v>124</v>
      </c>
      <c r="W11" s="221"/>
      <c r="X11" s="197"/>
      <c r="Y11" s="221"/>
      <c r="Z11" s="197"/>
      <c r="AA11" s="221"/>
      <c r="AB11" s="197"/>
      <c r="AC11" s="94" t="s">
        <v>243</v>
      </c>
      <c r="AD11" s="94" t="s">
        <v>244</v>
      </c>
      <c r="AE11" s="94" t="s">
        <v>115</v>
      </c>
      <c r="AF11" s="94" t="s">
        <v>124</v>
      </c>
      <c r="AG11" s="94" t="s">
        <v>115</v>
      </c>
      <c r="AH11" s="94" t="s">
        <v>124</v>
      </c>
      <c r="AI11" s="94" t="s">
        <v>115</v>
      </c>
      <c r="AJ11" s="94" t="s">
        <v>124</v>
      </c>
      <c r="AK11" s="94" t="s">
        <v>115</v>
      </c>
      <c r="AL11" s="94" t="s">
        <v>124</v>
      </c>
      <c r="AM11" s="94" t="s">
        <v>115</v>
      </c>
      <c r="AN11" s="94" t="s">
        <v>124</v>
      </c>
      <c r="AO11" s="94" t="s">
        <v>115</v>
      </c>
      <c r="AP11" s="94" t="s">
        <v>124</v>
      </c>
      <c r="AQ11" s="136" t="s">
        <v>115</v>
      </c>
      <c r="AR11" s="136" t="s">
        <v>124</v>
      </c>
      <c r="AS11" s="136" t="s">
        <v>115</v>
      </c>
      <c r="AT11" s="136" t="s">
        <v>124</v>
      </c>
      <c r="AU11" s="136" t="s">
        <v>115</v>
      </c>
      <c r="AV11" s="136" t="s">
        <v>124</v>
      </c>
      <c r="AW11" s="136" t="s">
        <v>115</v>
      </c>
      <c r="AX11" s="136" t="s">
        <v>124</v>
      </c>
      <c r="AY11" s="136" t="s">
        <v>115</v>
      </c>
      <c r="AZ11" s="136" t="s">
        <v>124</v>
      </c>
      <c r="BA11" s="136" t="s">
        <v>115</v>
      </c>
      <c r="BB11" s="136" t="s">
        <v>124</v>
      </c>
      <c r="BC11" s="136" t="s">
        <v>115</v>
      </c>
      <c r="BD11" s="136" t="s">
        <v>124</v>
      </c>
      <c r="BE11" s="136" t="s">
        <v>115</v>
      </c>
      <c r="BF11" s="136" t="s">
        <v>124</v>
      </c>
      <c r="BG11" s="136" t="s">
        <v>115</v>
      </c>
      <c r="BH11" s="136" t="s">
        <v>124</v>
      </c>
      <c r="BI11" s="136" t="s">
        <v>115</v>
      </c>
      <c r="BJ11" s="136" t="s">
        <v>124</v>
      </c>
      <c r="BK11" s="136" t="s">
        <v>115</v>
      </c>
      <c r="BL11" s="136" t="s">
        <v>124</v>
      </c>
      <c r="BM11" s="136" t="s">
        <v>115</v>
      </c>
      <c r="BN11" s="136" t="s">
        <v>124</v>
      </c>
      <c r="BO11" s="17" t="s">
        <v>245</v>
      </c>
      <c r="BP11" s="17" t="s">
        <v>246</v>
      </c>
      <c r="BQ11" s="17" t="s">
        <v>247</v>
      </c>
      <c r="BR11" s="17" t="s">
        <v>248</v>
      </c>
      <c r="BS11" s="17" t="s">
        <v>247</v>
      </c>
      <c r="BT11" s="17" t="s">
        <v>248</v>
      </c>
      <c r="BU11" s="147" t="s">
        <v>249</v>
      </c>
      <c r="BV11" s="18" t="s">
        <v>129</v>
      </c>
      <c r="BW11" s="19" t="s">
        <v>130</v>
      </c>
      <c r="BX11" s="19" t="s">
        <v>131</v>
      </c>
      <c r="BY11" s="31" t="s">
        <v>250</v>
      </c>
      <c r="BZ11" s="41" t="s">
        <v>126</v>
      </c>
      <c r="CA11" s="20" t="s">
        <v>127</v>
      </c>
      <c r="CB11" s="29" t="s">
        <v>128</v>
      </c>
      <c r="CC11" s="29" t="s">
        <v>129</v>
      </c>
      <c r="CD11" s="30" t="s">
        <v>130</v>
      </c>
      <c r="CE11" s="30" t="s">
        <v>131</v>
      </c>
      <c r="CF11" s="20" t="s">
        <v>132</v>
      </c>
    </row>
    <row r="12" spans="1:138" ht="76.5">
      <c r="A12" s="206" t="s">
        <v>133</v>
      </c>
      <c r="B12" s="32" t="s">
        <v>134</v>
      </c>
      <c r="C12" s="32" t="s">
        <v>134</v>
      </c>
      <c r="D12" s="32" t="s">
        <v>135</v>
      </c>
      <c r="E12" s="45" t="s">
        <v>101</v>
      </c>
      <c r="F12" s="23" t="s">
        <v>136</v>
      </c>
      <c r="G12" s="23" t="s">
        <v>136</v>
      </c>
      <c r="H12" s="23" t="s">
        <v>251</v>
      </c>
      <c r="I12" s="58">
        <v>109</v>
      </c>
      <c r="J12" s="55">
        <v>2335691983</v>
      </c>
      <c r="K12" s="58">
        <v>0</v>
      </c>
      <c r="L12" s="21">
        <v>643573483</v>
      </c>
      <c r="M12" s="58">
        <v>4</v>
      </c>
      <c r="N12" s="21">
        <v>685704546</v>
      </c>
      <c r="O12" s="58">
        <v>6</v>
      </c>
      <c r="P12" s="21">
        <v>623275026</v>
      </c>
      <c r="Q12" s="58">
        <v>4</v>
      </c>
      <c r="R12" s="21">
        <v>611018920</v>
      </c>
      <c r="S12" s="58">
        <v>4</v>
      </c>
      <c r="T12" s="21">
        <v>723166027</v>
      </c>
      <c r="U12" s="58">
        <v>2</v>
      </c>
      <c r="V12" s="21">
        <v>1291121502</v>
      </c>
      <c r="W12" s="58">
        <f>I12</f>
        <v>109</v>
      </c>
      <c r="X12" s="21">
        <f>J12</f>
        <v>2335691983</v>
      </c>
      <c r="Y12" s="58">
        <f>K12+M12+O12+Q12+S12+U12</f>
        <v>20</v>
      </c>
      <c r="Z12" s="21">
        <f>L12+N12+P12+R12+T12+V12</f>
        <v>4577859504</v>
      </c>
      <c r="AA12" s="117">
        <f>W12+Y12</f>
        <v>129</v>
      </c>
      <c r="AB12" s="134">
        <f>Z12+X12</f>
        <v>6913551487</v>
      </c>
      <c r="AC12" s="58">
        <v>112</v>
      </c>
      <c r="AD12" s="21">
        <v>3590191071</v>
      </c>
      <c r="AE12" s="58">
        <v>0</v>
      </c>
      <c r="AF12" s="21">
        <v>657730001</v>
      </c>
      <c r="AG12" s="58">
        <v>1</v>
      </c>
      <c r="AH12" s="21">
        <v>661997161</v>
      </c>
      <c r="AI12" s="58">
        <v>0</v>
      </c>
      <c r="AJ12" s="21">
        <v>664019416</v>
      </c>
      <c r="AK12" s="58">
        <v>2</v>
      </c>
      <c r="AL12" s="21">
        <v>662217978</v>
      </c>
      <c r="AM12" s="58">
        <v>0</v>
      </c>
      <c r="AN12" s="21">
        <v>646710656</v>
      </c>
      <c r="AO12" s="58">
        <v>0</v>
      </c>
      <c r="AP12" s="21">
        <v>1120346224</v>
      </c>
      <c r="AQ12" s="58">
        <v>109</v>
      </c>
      <c r="AR12" s="21">
        <v>0</v>
      </c>
      <c r="AS12" s="58">
        <v>16</v>
      </c>
      <c r="AT12" s="21">
        <v>259636598</v>
      </c>
      <c r="AU12" s="58">
        <v>2</v>
      </c>
      <c r="AV12" s="21">
        <v>734218340</v>
      </c>
      <c r="AW12" s="58">
        <v>0</v>
      </c>
      <c r="AX12" s="21">
        <v>766830141</v>
      </c>
      <c r="AY12" s="58">
        <v>3</v>
      </c>
      <c r="AZ12" s="21">
        <v>848152045</v>
      </c>
      <c r="BA12" s="58">
        <v>12</v>
      </c>
      <c r="BB12" s="21">
        <v>817731871</v>
      </c>
      <c r="BC12" s="58"/>
      <c r="BD12" s="21"/>
      <c r="BE12" s="58"/>
      <c r="BF12" s="21"/>
      <c r="BG12" s="58"/>
      <c r="BH12" s="21"/>
      <c r="BI12" s="58"/>
      <c r="BJ12" s="21"/>
      <c r="BK12" s="58"/>
      <c r="BL12" s="21"/>
      <c r="BM12" s="58"/>
      <c r="BN12" s="21"/>
      <c r="BO12" s="58">
        <f>SUM(AQ12+AS12+AU12+AW12+AY12+BA12)</f>
        <v>142</v>
      </c>
      <c r="BP12" s="55">
        <f>SUM(AR12+AT12+AV12+AX12+AZ12+BB12)</f>
        <v>3426568995</v>
      </c>
      <c r="BQ12" s="58">
        <f>SUM(BC12+BE12+BG12+BI12+BK12+BM12)</f>
        <v>0</v>
      </c>
      <c r="BR12" s="58">
        <f>SUM(BD12+BF12+BH12+BJ12+BL12+BN12)</f>
        <v>0</v>
      </c>
      <c r="BS12" s="132">
        <f>+BO12+BQ12</f>
        <v>142</v>
      </c>
      <c r="BT12" s="132">
        <f>+BP12+BR12</f>
        <v>3426568995</v>
      </c>
      <c r="BU12" s="11">
        <f>IFERROR((1-(BO12/AC12)),0)</f>
        <v>-0.26785714285714279</v>
      </c>
      <c r="BV12" s="11">
        <f>IFERROR((1-(BP12/AD12)),0)</f>
        <v>4.5574754313682075E-2</v>
      </c>
      <c r="BW12" s="146">
        <f>IFERROR((BV12/G12),0)</f>
        <v>0</v>
      </c>
      <c r="BX12" s="12">
        <f>IFERROR((BV12/F12),0)</f>
        <v>0</v>
      </c>
      <c r="BY12" s="61" t="s">
        <v>252</v>
      </c>
      <c r="BZ12" s="122">
        <f>BO12+BQ12</f>
        <v>142</v>
      </c>
      <c r="CA12" s="135">
        <f>+BP12+BR12</f>
        <v>3426568995</v>
      </c>
      <c r="CB12" s="123">
        <f>IFERROR((1-(BZ12/AA12)),0)</f>
        <v>-0.10077519379844957</v>
      </c>
      <c r="CC12" s="123">
        <f>IFERROR((1-(CA12/AB12)),0)</f>
        <v>0.5043692085835767</v>
      </c>
      <c r="CD12" s="124">
        <f>IFERROR((CB12/G12),0)</f>
        <v>0</v>
      </c>
      <c r="CE12" s="124">
        <f>IFERROR((CC12/F12),0)</f>
        <v>0</v>
      </c>
      <c r="CF12" s="139"/>
    </row>
    <row r="13" spans="1:138" s="114" customFormat="1" ht="99" customHeight="1">
      <c r="A13" s="207"/>
      <c r="B13" s="100" t="s">
        <v>139</v>
      </c>
      <c r="C13" s="22" t="s">
        <v>140</v>
      </c>
      <c r="D13" s="22" t="s">
        <v>141</v>
      </c>
      <c r="E13" s="47" t="s">
        <v>101</v>
      </c>
      <c r="F13" s="23" t="s">
        <v>136</v>
      </c>
      <c r="G13" s="118">
        <v>0</v>
      </c>
      <c r="H13" s="118" t="s">
        <v>253</v>
      </c>
      <c r="I13" s="58">
        <v>525.5</v>
      </c>
      <c r="J13" s="69">
        <v>7976893</v>
      </c>
      <c r="K13" s="58">
        <v>77</v>
      </c>
      <c r="L13" s="65">
        <v>1156684</v>
      </c>
      <c r="M13" s="58">
        <v>65</v>
      </c>
      <c r="N13" s="65">
        <v>926913</v>
      </c>
      <c r="O13" s="58">
        <v>87</v>
      </c>
      <c r="P13" s="65">
        <v>1306813</v>
      </c>
      <c r="Q13" s="58">
        <v>101</v>
      </c>
      <c r="R13" s="65">
        <v>2154280</v>
      </c>
      <c r="S13" s="58">
        <v>69</v>
      </c>
      <c r="T13" s="65">
        <v>1151074</v>
      </c>
      <c r="U13" s="58">
        <v>34</v>
      </c>
      <c r="V13" s="65">
        <v>493782</v>
      </c>
      <c r="W13" s="58">
        <f t="shared" ref="W13:Y34" si="0">I13</f>
        <v>525.5</v>
      </c>
      <c r="X13" s="65">
        <f t="shared" si="0"/>
        <v>7976893</v>
      </c>
      <c r="Y13" s="119">
        <f t="shared" ref="Y13:AK33" si="1">K13+M13+O13+Q13+S13+U13</f>
        <v>433</v>
      </c>
      <c r="Z13" s="65">
        <f t="shared" ref="Z13:Z34" si="2">L13+N13+P13+R13+T13+V13</f>
        <v>7189546</v>
      </c>
      <c r="AA13" s="58">
        <f>W13+Y13</f>
        <v>958.5</v>
      </c>
      <c r="AB13" s="120">
        <f>Z13+X13</f>
        <v>15166439</v>
      </c>
      <c r="AC13" s="58">
        <v>257</v>
      </c>
      <c r="AD13" s="65">
        <v>3823100</v>
      </c>
      <c r="AE13" s="58">
        <v>52.5</v>
      </c>
      <c r="AF13" s="65">
        <v>886359</v>
      </c>
      <c r="AG13" s="58">
        <v>42.5</v>
      </c>
      <c r="AH13" s="65">
        <v>964380</v>
      </c>
      <c r="AI13" s="58">
        <v>56.5</v>
      </c>
      <c r="AJ13" s="65">
        <v>904940</v>
      </c>
      <c r="AK13" s="58">
        <v>64.5</v>
      </c>
      <c r="AL13" s="65">
        <v>1016079</v>
      </c>
      <c r="AM13" s="58">
        <v>66.5</v>
      </c>
      <c r="AN13" s="65">
        <v>1000542</v>
      </c>
      <c r="AO13" s="58">
        <v>67</v>
      </c>
      <c r="AP13" s="65">
        <v>1058087</v>
      </c>
      <c r="AQ13" s="58">
        <v>71</v>
      </c>
      <c r="AR13" s="65">
        <v>1136080</v>
      </c>
      <c r="AS13" s="58">
        <v>51.5</v>
      </c>
      <c r="AT13" s="65">
        <v>779631</v>
      </c>
      <c r="AU13" s="58">
        <v>85</v>
      </c>
      <c r="AV13" s="65">
        <v>1347344</v>
      </c>
      <c r="AW13" s="58">
        <v>73</v>
      </c>
      <c r="AX13" s="65">
        <v>1149946</v>
      </c>
      <c r="AY13" s="58">
        <v>138.5</v>
      </c>
      <c r="AZ13" s="65">
        <v>2201774</v>
      </c>
      <c r="BA13" s="58">
        <v>249</v>
      </c>
      <c r="BB13" s="65">
        <v>4018031</v>
      </c>
      <c r="BC13" s="58"/>
      <c r="BD13" s="65"/>
      <c r="BE13" s="58"/>
      <c r="BF13" s="65"/>
      <c r="BG13" s="58"/>
      <c r="BH13" s="65"/>
      <c r="BI13" s="58"/>
      <c r="BJ13" s="65"/>
      <c r="BK13" s="58"/>
      <c r="BL13" s="65"/>
      <c r="BM13" s="58"/>
      <c r="BN13" s="65"/>
      <c r="BO13" s="58">
        <f t="shared" ref="BO13:BO34" si="3">SUM(AQ13+AS13+AU13+AW13+AY13+BA13)</f>
        <v>668</v>
      </c>
      <c r="BP13" s="55">
        <f t="shared" ref="BP13:BP34" si="4">SUM(AR13+AT13+AV13+AX13+AZ13+BB13)</f>
        <v>10632806</v>
      </c>
      <c r="BQ13" s="58">
        <f t="shared" ref="BQ13:BQ34" si="5">SUM(BC13+BE13+BG13+BI13+BK13+BM13)</f>
        <v>0</v>
      </c>
      <c r="BR13" s="58">
        <f t="shared" ref="BR13:BR34" si="6">SUM(BD13+BF13+BH13+BJ13+BL13+BN13)</f>
        <v>0</v>
      </c>
      <c r="BS13" s="132">
        <f t="shared" ref="BS13:BS34" si="7">+BO13+BQ13</f>
        <v>668</v>
      </c>
      <c r="BT13" s="132">
        <f t="shared" ref="BT13:BT34" si="8">+BP13+BR13</f>
        <v>10632806</v>
      </c>
      <c r="BU13" s="11">
        <f t="shared" ref="BU13:BU34" si="9">IFERROR((1-(BO13/AC13)),0)</f>
        <v>-1.5992217898832686</v>
      </c>
      <c r="BV13" s="106">
        <f>IFERROR((1-(BP13/AD13)),0)</f>
        <v>-1.7812000732389945</v>
      </c>
      <c r="BW13" s="146">
        <f>IFERROR((BV13/G13),0)</f>
        <v>0</v>
      </c>
      <c r="BX13" s="107">
        <f>IFERROR((BV13/F13),0)</f>
        <v>0</v>
      </c>
      <c r="BY13" s="61" t="s">
        <v>254</v>
      </c>
      <c r="BZ13" s="122">
        <f t="shared" ref="BZ13:BZ34" si="10">BO13+BQ13</f>
        <v>668</v>
      </c>
      <c r="CA13" s="135">
        <f t="shared" ref="CA13:CA34" si="11">+BP13+BR13</f>
        <v>10632806</v>
      </c>
      <c r="CB13" s="125">
        <f>IFERROR((1-(BZ13/AA13)),0)</f>
        <v>0.30307772561293689</v>
      </c>
      <c r="CC13" s="125">
        <f>IFERROR((1-(CA13/AB13)),0)</f>
        <v>0.29892534430791562</v>
      </c>
      <c r="CD13" s="126">
        <f>IFERROR((CB13/G13),0)</f>
        <v>0</v>
      </c>
      <c r="CE13" s="126">
        <f>IFERROR((CC13/F13),0)</f>
        <v>0</v>
      </c>
      <c r="CF13" s="140"/>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row>
    <row r="14" spans="1:138" ht="98.45" customHeight="1">
      <c r="A14" s="44" t="s">
        <v>143</v>
      </c>
      <c r="B14" s="32" t="s">
        <v>134</v>
      </c>
      <c r="C14" s="32" t="s">
        <v>134</v>
      </c>
      <c r="D14" s="32" t="s">
        <v>135</v>
      </c>
      <c r="E14" s="45" t="s">
        <v>101</v>
      </c>
      <c r="F14" s="23" t="s">
        <v>136</v>
      </c>
      <c r="G14" s="23" t="s">
        <v>136</v>
      </c>
      <c r="H14" s="23" t="s">
        <v>251</v>
      </c>
      <c r="I14" s="58">
        <v>24</v>
      </c>
      <c r="J14" s="55">
        <v>279457377</v>
      </c>
      <c r="K14" s="58">
        <v>1</v>
      </c>
      <c r="L14" s="55">
        <v>125977288</v>
      </c>
      <c r="M14" s="58">
        <v>9</v>
      </c>
      <c r="N14" s="55">
        <v>167809433</v>
      </c>
      <c r="O14" s="58">
        <v>8</v>
      </c>
      <c r="P14" s="55">
        <v>165874226</v>
      </c>
      <c r="Q14" s="58">
        <v>19</v>
      </c>
      <c r="R14" s="55">
        <v>213712003</v>
      </c>
      <c r="S14" s="58">
        <v>1</v>
      </c>
      <c r="T14" s="55">
        <v>345067302</v>
      </c>
      <c r="U14" s="58">
        <v>0</v>
      </c>
      <c r="V14" s="55">
        <v>593590464</v>
      </c>
      <c r="W14" s="58">
        <f t="shared" si="0"/>
        <v>24</v>
      </c>
      <c r="X14" s="21">
        <f t="shared" si="0"/>
        <v>279457377</v>
      </c>
      <c r="Y14" s="58">
        <f>K14+M14+O14+Q14+S14+U14</f>
        <v>38</v>
      </c>
      <c r="Z14" s="21">
        <f t="shared" si="2"/>
        <v>1612030716</v>
      </c>
      <c r="AA14" s="58">
        <f>W14+Y14</f>
        <v>62</v>
      </c>
      <c r="AB14" s="120">
        <f>Z14+X14</f>
        <v>1891488093</v>
      </c>
      <c r="AC14" s="58">
        <v>59</v>
      </c>
      <c r="AD14" s="21">
        <v>1479346137</v>
      </c>
      <c r="AE14" s="58">
        <v>1</v>
      </c>
      <c r="AF14" s="21">
        <v>363444265</v>
      </c>
      <c r="AG14" s="58">
        <v>2</v>
      </c>
      <c r="AH14" s="21">
        <v>328950255</v>
      </c>
      <c r="AI14" s="58">
        <v>0</v>
      </c>
      <c r="AJ14" s="21">
        <v>370977741</v>
      </c>
      <c r="AK14" s="58">
        <v>0</v>
      </c>
      <c r="AL14" s="21">
        <v>344019103</v>
      </c>
      <c r="AM14" s="58">
        <v>2</v>
      </c>
      <c r="AN14" s="21">
        <v>338502162</v>
      </c>
      <c r="AO14" s="58">
        <v>0</v>
      </c>
      <c r="AP14" s="21">
        <v>588600968</v>
      </c>
      <c r="AQ14" s="58">
        <v>12</v>
      </c>
      <c r="AR14" s="21">
        <v>0</v>
      </c>
      <c r="AS14" s="58">
        <v>27</v>
      </c>
      <c r="AT14" s="21">
        <v>16094361</v>
      </c>
      <c r="AU14" s="58">
        <v>3</v>
      </c>
      <c r="AV14" s="21">
        <v>178851532</v>
      </c>
      <c r="AW14" s="58">
        <v>0</v>
      </c>
      <c r="AX14" s="21">
        <v>227549117</v>
      </c>
      <c r="AY14" s="58">
        <v>2</v>
      </c>
      <c r="AZ14" s="21">
        <v>232537450</v>
      </c>
      <c r="BA14" s="58">
        <v>0</v>
      </c>
      <c r="BB14" s="21">
        <v>222389117</v>
      </c>
      <c r="BC14" s="58"/>
      <c r="BD14" s="21"/>
      <c r="BE14" s="58"/>
      <c r="BF14" s="21"/>
      <c r="BG14" s="58"/>
      <c r="BH14" s="21"/>
      <c r="BI14" s="58"/>
      <c r="BJ14" s="21"/>
      <c r="BK14" s="58"/>
      <c r="BL14" s="21"/>
      <c r="BM14" s="58"/>
      <c r="BN14" s="21"/>
      <c r="BO14" s="58">
        <f t="shared" si="3"/>
        <v>44</v>
      </c>
      <c r="BP14" s="55">
        <f t="shared" si="4"/>
        <v>877421577</v>
      </c>
      <c r="BQ14" s="58">
        <f t="shared" si="5"/>
        <v>0</v>
      </c>
      <c r="BR14" s="58">
        <f t="shared" si="6"/>
        <v>0</v>
      </c>
      <c r="BS14" s="132">
        <f t="shared" si="7"/>
        <v>44</v>
      </c>
      <c r="BT14" s="132">
        <f t="shared" si="8"/>
        <v>877421577</v>
      </c>
      <c r="BU14" s="11">
        <f t="shared" si="9"/>
        <v>0.25423728813559321</v>
      </c>
      <c r="BV14" s="11">
        <f>IFERROR((1-(BP14/AD14)),0)</f>
        <v>0.40688554554288192</v>
      </c>
      <c r="BW14" s="146">
        <f>IFERROR((BV14/G14),0)</f>
        <v>0</v>
      </c>
      <c r="BX14" s="12">
        <f>IFERROR((BV14/F14),0)</f>
        <v>0</v>
      </c>
      <c r="BY14" s="176" t="s">
        <v>255</v>
      </c>
      <c r="BZ14" s="122">
        <f t="shared" si="10"/>
        <v>44</v>
      </c>
      <c r="CA14" s="135">
        <f t="shared" si="11"/>
        <v>877421577</v>
      </c>
      <c r="CB14" s="123">
        <f>IFERROR((1-(BZ14/AA14)),0)</f>
        <v>0.29032258064516125</v>
      </c>
      <c r="CC14" s="123">
        <f>IFERROR((1-(CA14/AB14)),0)</f>
        <v>0.53612101485219343</v>
      </c>
      <c r="CD14" s="124">
        <f>IFERROR((CB14/G14),0)</f>
        <v>0</v>
      </c>
      <c r="CE14" s="124">
        <f>IFERROR((CC14/F14),0)</f>
        <v>0</v>
      </c>
      <c r="CF14" s="141"/>
    </row>
    <row r="15" spans="1:138" ht="79.5" customHeight="1">
      <c r="A15" s="198" t="s">
        <v>146</v>
      </c>
      <c r="B15" s="199" t="s">
        <v>147</v>
      </c>
      <c r="C15" s="22" t="s">
        <v>148</v>
      </c>
      <c r="D15" s="22" t="s">
        <v>149</v>
      </c>
      <c r="E15" s="45" t="s">
        <v>101</v>
      </c>
      <c r="F15" s="23" t="s">
        <v>136</v>
      </c>
      <c r="G15" s="23" t="s">
        <v>136</v>
      </c>
      <c r="H15" s="23" t="s">
        <v>253</v>
      </c>
      <c r="I15" s="23" t="s">
        <v>136</v>
      </c>
      <c r="J15" s="23" t="s">
        <v>136</v>
      </c>
      <c r="K15" s="23" t="s">
        <v>136</v>
      </c>
      <c r="L15" s="23" t="s">
        <v>136</v>
      </c>
      <c r="M15" s="23" t="s">
        <v>136</v>
      </c>
      <c r="N15" s="23" t="s">
        <v>136</v>
      </c>
      <c r="O15" s="23" t="s">
        <v>136</v>
      </c>
      <c r="P15" s="23" t="s">
        <v>136</v>
      </c>
      <c r="Q15" s="23" t="s">
        <v>136</v>
      </c>
      <c r="R15" s="23" t="s">
        <v>136</v>
      </c>
      <c r="S15" s="23" t="s">
        <v>136</v>
      </c>
      <c r="T15" s="23" t="s">
        <v>136</v>
      </c>
      <c r="U15" s="23" t="s">
        <v>136</v>
      </c>
      <c r="V15" s="23" t="s">
        <v>136</v>
      </c>
      <c r="W15" s="58" t="str">
        <f t="shared" si="0"/>
        <v>N/A</v>
      </c>
      <c r="X15" s="21" t="str">
        <f t="shared" si="0"/>
        <v>N/A</v>
      </c>
      <c r="Y15" s="21" t="str">
        <f t="shared" si="0"/>
        <v>N/A</v>
      </c>
      <c r="Z15" s="21" t="str">
        <f t="shared" ref="Z15" si="12">L15</f>
        <v>N/A</v>
      </c>
      <c r="AA15" s="21" t="str">
        <f t="shared" ref="AA15" si="13">M15</f>
        <v>N/A</v>
      </c>
      <c r="AB15" s="21" t="str">
        <f t="shared" ref="AB15" si="14">N15</f>
        <v>N/A</v>
      </c>
      <c r="AC15" s="21" t="str">
        <f t="shared" ref="AC15" si="15">O15</f>
        <v>N/A</v>
      </c>
      <c r="AD15" s="21" t="str">
        <f t="shared" ref="AD15" si="16">P15</f>
        <v>N/A</v>
      </c>
      <c r="AE15" s="21" t="str">
        <f t="shared" ref="AE15" si="17">Q15</f>
        <v>N/A</v>
      </c>
      <c r="AF15" s="21" t="str">
        <f t="shared" ref="AF15" si="18">R15</f>
        <v>N/A</v>
      </c>
      <c r="AG15" s="21" t="str">
        <f t="shared" ref="AG15" si="19">S15</f>
        <v>N/A</v>
      </c>
      <c r="AH15" s="21" t="str">
        <f t="shared" ref="AH15" si="20">T15</f>
        <v>N/A</v>
      </c>
      <c r="AI15" s="21" t="str">
        <f t="shared" ref="AI15" si="21">U15</f>
        <v>N/A</v>
      </c>
      <c r="AJ15" s="21" t="str">
        <f t="shared" ref="AJ15" si="22">V15</f>
        <v>N/A</v>
      </c>
      <c r="AK15" s="21" t="str">
        <f t="shared" ref="AK15" si="23">W15</f>
        <v>N/A</v>
      </c>
      <c r="AL15" s="21" t="str">
        <f t="shared" ref="AL15" si="24">X15</f>
        <v>N/A</v>
      </c>
      <c r="AM15" s="21" t="str">
        <f t="shared" ref="AM15" si="25">Y15</f>
        <v>N/A</v>
      </c>
      <c r="AN15" s="21" t="str">
        <f t="shared" ref="AN15" si="26">Z15</f>
        <v>N/A</v>
      </c>
      <c r="AO15" s="21" t="str">
        <f t="shared" ref="AO15" si="27">AA15</f>
        <v>N/A</v>
      </c>
      <c r="AP15" s="21" t="str">
        <f t="shared" ref="AP15" si="28">AB15</f>
        <v>N/A</v>
      </c>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58">
        <f t="shared" si="3"/>
        <v>0</v>
      </c>
      <c r="BP15" s="55">
        <f t="shared" si="4"/>
        <v>0</v>
      </c>
      <c r="BQ15" s="58">
        <f t="shared" si="5"/>
        <v>0</v>
      </c>
      <c r="BR15" s="58">
        <f t="shared" si="6"/>
        <v>0</v>
      </c>
      <c r="BS15" s="132">
        <f t="shared" si="7"/>
        <v>0</v>
      </c>
      <c r="BT15" s="132">
        <f t="shared" si="8"/>
        <v>0</v>
      </c>
      <c r="BU15" s="11">
        <f t="shared" si="9"/>
        <v>0</v>
      </c>
      <c r="BV15" s="11">
        <f t="shared" ref="BV15:BV34" si="29">IFERROR((1-(BP15/AD15)),0)</f>
        <v>0</v>
      </c>
      <c r="BW15" s="146">
        <f>IFERROR((BV15/G15),0)</f>
        <v>0</v>
      </c>
      <c r="BX15" s="12">
        <f>IFERROR((BV15/F15),0)</f>
        <v>0</v>
      </c>
      <c r="BY15" s="264"/>
      <c r="BZ15" s="122">
        <f t="shared" si="10"/>
        <v>0</v>
      </c>
      <c r="CA15" s="135">
        <f t="shared" si="11"/>
        <v>0</v>
      </c>
      <c r="CB15" s="123">
        <f>IFERROR((1-(BZ15/AA15)),0)</f>
        <v>0</v>
      </c>
      <c r="CC15" s="123">
        <f>IFERROR((1-(CA15/AB15)),0)</f>
        <v>0</v>
      </c>
      <c r="CD15" s="124">
        <f>IFERROR((CB15/G15),0)</f>
        <v>0</v>
      </c>
      <c r="CE15" s="124">
        <f>IFERROR((CC15/F15),0)</f>
        <v>0</v>
      </c>
      <c r="CF15" s="264"/>
    </row>
    <row r="16" spans="1:138" ht="69" customHeight="1">
      <c r="A16" s="198"/>
      <c r="B16" s="199"/>
      <c r="C16" s="22" t="s">
        <v>152</v>
      </c>
      <c r="D16" s="22" t="s">
        <v>153</v>
      </c>
      <c r="E16" s="45" t="s">
        <v>101</v>
      </c>
      <c r="F16" s="23" t="s">
        <v>136</v>
      </c>
      <c r="G16" s="23" t="s">
        <v>136</v>
      </c>
      <c r="H16" s="23" t="s">
        <v>253</v>
      </c>
      <c r="I16" s="23" t="s">
        <v>136</v>
      </c>
      <c r="J16" s="23" t="s">
        <v>136</v>
      </c>
      <c r="K16" s="23" t="s">
        <v>136</v>
      </c>
      <c r="L16" s="23" t="s">
        <v>136</v>
      </c>
      <c r="M16" s="23" t="s">
        <v>136</v>
      </c>
      <c r="N16" s="23" t="s">
        <v>136</v>
      </c>
      <c r="O16" s="23" t="s">
        <v>136</v>
      </c>
      <c r="P16" s="23" t="s">
        <v>136</v>
      </c>
      <c r="Q16" s="23" t="s">
        <v>136</v>
      </c>
      <c r="R16" s="23" t="s">
        <v>136</v>
      </c>
      <c r="S16" s="23" t="s">
        <v>136</v>
      </c>
      <c r="T16" s="23" t="s">
        <v>136</v>
      </c>
      <c r="U16" s="23" t="s">
        <v>136</v>
      </c>
      <c r="V16" s="23" t="s">
        <v>136</v>
      </c>
      <c r="W16" s="23" t="s">
        <v>136</v>
      </c>
      <c r="X16" s="23" t="s">
        <v>136</v>
      </c>
      <c r="Y16" s="23" t="s">
        <v>136</v>
      </c>
      <c r="Z16" s="23" t="s">
        <v>136</v>
      </c>
      <c r="AA16" s="23" t="s">
        <v>136</v>
      </c>
      <c r="AB16" s="23" t="s">
        <v>136</v>
      </c>
      <c r="AC16" s="23" t="s">
        <v>136</v>
      </c>
      <c r="AD16" s="23" t="s">
        <v>136</v>
      </c>
      <c r="AE16" s="23" t="s">
        <v>136</v>
      </c>
      <c r="AF16" s="23" t="s">
        <v>136</v>
      </c>
      <c r="AG16" s="23" t="s">
        <v>136</v>
      </c>
      <c r="AH16" s="23" t="s">
        <v>136</v>
      </c>
      <c r="AI16" s="23" t="s">
        <v>136</v>
      </c>
      <c r="AJ16" s="23" t="s">
        <v>136</v>
      </c>
      <c r="AK16" s="23" t="s">
        <v>136</v>
      </c>
      <c r="AL16" s="23" t="s">
        <v>136</v>
      </c>
      <c r="AM16" s="23" t="s">
        <v>136</v>
      </c>
      <c r="AN16" s="23" t="s">
        <v>136</v>
      </c>
      <c r="AO16" s="23" t="s">
        <v>136</v>
      </c>
      <c r="AP16" s="23" t="s">
        <v>136</v>
      </c>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58">
        <f t="shared" si="3"/>
        <v>0</v>
      </c>
      <c r="BP16" s="55">
        <f t="shared" si="4"/>
        <v>0</v>
      </c>
      <c r="BQ16" s="58">
        <f t="shared" si="5"/>
        <v>0</v>
      </c>
      <c r="BR16" s="58">
        <f t="shared" si="6"/>
        <v>0</v>
      </c>
      <c r="BS16" s="132">
        <f t="shared" si="7"/>
        <v>0</v>
      </c>
      <c r="BT16" s="132">
        <f t="shared" si="8"/>
        <v>0</v>
      </c>
      <c r="BU16" s="11">
        <f t="shared" si="9"/>
        <v>0</v>
      </c>
      <c r="BV16" s="11">
        <f t="shared" si="29"/>
        <v>0</v>
      </c>
      <c r="BW16" s="146">
        <f>IFERROR((BV16/G16),0)</f>
        <v>0</v>
      </c>
      <c r="BX16" s="12">
        <f>IFERROR((BV16/F16),0)</f>
        <v>0</v>
      </c>
      <c r="BY16" s="265"/>
      <c r="BZ16" s="122">
        <f t="shared" si="10"/>
        <v>0</v>
      </c>
      <c r="CA16" s="135">
        <f t="shared" si="11"/>
        <v>0</v>
      </c>
      <c r="CB16" s="123">
        <f>IFERROR((1-(BZ16/AA16)),0)</f>
        <v>0</v>
      </c>
      <c r="CC16" s="123">
        <f>IFERROR((1-(CA16/AB16)),0)</f>
        <v>0</v>
      </c>
      <c r="CD16" s="124">
        <f>IFERROR((CB16/G16),0)</f>
        <v>0</v>
      </c>
      <c r="CE16" s="124">
        <f>IFERROR((CC16/F16),0)</f>
        <v>0</v>
      </c>
      <c r="CF16" s="265"/>
    </row>
    <row r="17" spans="1:84" ht="184.5" customHeight="1">
      <c r="A17" s="198" t="s">
        <v>154</v>
      </c>
      <c r="B17" s="199" t="s">
        <v>155</v>
      </c>
      <c r="C17" s="22" t="s">
        <v>156</v>
      </c>
      <c r="D17" s="22" t="s">
        <v>157</v>
      </c>
      <c r="E17" s="47" t="s">
        <v>99</v>
      </c>
      <c r="F17" s="130">
        <v>2E-3</v>
      </c>
      <c r="G17" s="23">
        <v>0</v>
      </c>
      <c r="H17" s="23" t="s">
        <v>256</v>
      </c>
      <c r="I17" s="50">
        <v>6</v>
      </c>
      <c r="J17" s="55">
        <v>3137713</v>
      </c>
      <c r="K17" s="58">
        <v>6</v>
      </c>
      <c r="L17" s="21">
        <v>575500</v>
      </c>
      <c r="M17" s="58">
        <v>6</v>
      </c>
      <c r="N17" s="21">
        <v>575656</v>
      </c>
      <c r="O17" s="58">
        <v>6</v>
      </c>
      <c r="P17" s="21">
        <v>517731</v>
      </c>
      <c r="Q17" s="58">
        <v>6</v>
      </c>
      <c r="R17" s="21">
        <v>479079</v>
      </c>
      <c r="S17" s="58">
        <v>6</v>
      </c>
      <c r="T17" s="21">
        <v>462559</v>
      </c>
      <c r="U17" s="58">
        <v>6</v>
      </c>
      <c r="V17" s="21">
        <v>462559</v>
      </c>
      <c r="W17" s="58">
        <f t="shared" si="0"/>
        <v>6</v>
      </c>
      <c r="X17" s="21">
        <f t="shared" si="0"/>
        <v>3137713</v>
      </c>
      <c r="Y17" s="58">
        <f>AVERAGE(K17,M17,O17,Q17,S17,U17)</f>
        <v>6</v>
      </c>
      <c r="Z17" s="21">
        <f t="shared" si="2"/>
        <v>3073084</v>
      </c>
      <c r="AA17" s="56">
        <f>AVERAGE(W17,Y17)</f>
        <v>6</v>
      </c>
      <c r="AB17" s="48">
        <f>Z17+X17</f>
        <v>6210797</v>
      </c>
      <c r="AC17" s="50">
        <v>7</v>
      </c>
      <c r="AD17" s="21">
        <v>2851627</v>
      </c>
      <c r="AE17" s="58">
        <v>7</v>
      </c>
      <c r="AF17" s="21">
        <v>404740</v>
      </c>
      <c r="AG17" s="58">
        <v>7</v>
      </c>
      <c r="AH17" s="21">
        <v>404740</v>
      </c>
      <c r="AI17" s="58">
        <v>7</v>
      </c>
      <c r="AJ17" s="21">
        <v>404740</v>
      </c>
      <c r="AK17" s="58">
        <v>7</v>
      </c>
      <c r="AL17" s="21">
        <v>404740</v>
      </c>
      <c r="AM17" s="58">
        <v>7</v>
      </c>
      <c r="AN17" s="21">
        <v>404740</v>
      </c>
      <c r="AO17" s="58">
        <v>7</v>
      </c>
      <c r="AP17" s="21">
        <v>454734</v>
      </c>
      <c r="AQ17" s="58">
        <v>7</v>
      </c>
      <c r="AR17" s="21">
        <v>448662</v>
      </c>
      <c r="AS17" s="58">
        <v>7</v>
      </c>
      <c r="AT17" s="21">
        <v>448661</v>
      </c>
      <c r="AU17" s="58">
        <v>7</v>
      </c>
      <c r="AV17" s="21">
        <v>448662</v>
      </c>
      <c r="AW17" s="58">
        <v>7</v>
      </c>
      <c r="AX17" s="21">
        <v>448661</v>
      </c>
      <c r="AY17" s="58">
        <v>7</v>
      </c>
      <c r="AZ17" s="21">
        <v>640945</v>
      </c>
      <c r="BA17" s="58">
        <v>7</v>
      </c>
      <c r="BB17" s="21">
        <v>640945</v>
      </c>
      <c r="BC17" s="58"/>
      <c r="BD17" s="21"/>
      <c r="BE17" s="58"/>
      <c r="BF17" s="21"/>
      <c r="BG17" s="58"/>
      <c r="BH17" s="21"/>
      <c r="BI17" s="58"/>
      <c r="BJ17" s="21"/>
      <c r="BK17" s="58"/>
      <c r="BL17" s="21"/>
      <c r="BM17" s="58"/>
      <c r="BN17" s="21"/>
      <c r="BO17" s="58">
        <f>SUM(AQ17+AS17+AU17+AW17+AY17+BA17)/6</f>
        <v>7</v>
      </c>
      <c r="BP17" s="55">
        <f t="shared" si="4"/>
        <v>3076536</v>
      </c>
      <c r="BQ17" s="58">
        <f t="shared" si="5"/>
        <v>0</v>
      </c>
      <c r="BR17" s="58">
        <f t="shared" si="6"/>
        <v>0</v>
      </c>
      <c r="BS17" s="132">
        <f t="shared" si="7"/>
        <v>7</v>
      </c>
      <c r="BT17" s="132">
        <f t="shared" si="8"/>
        <v>3076536</v>
      </c>
      <c r="BU17" s="11">
        <f t="shared" si="9"/>
        <v>0</v>
      </c>
      <c r="BV17" s="11">
        <f t="shared" si="29"/>
        <v>-7.8870413276350693E-2</v>
      </c>
      <c r="BW17" s="146">
        <f>IFERROR((BV17/G17),0)</f>
        <v>0</v>
      </c>
      <c r="BX17" s="12">
        <f>IFERROR((BV17/F17),0)</f>
        <v>-39.435206638175345</v>
      </c>
      <c r="BY17" s="173" t="s">
        <v>257</v>
      </c>
      <c r="BZ17" s="122">
        <f t="shared" si="10"/>
        <v>7</v>
      </c>
      <c r="CA17" s="135">
        <f t="shared" si="11"/>
        <v>3076536</v>
      </c>
      <c r="CB17" s="123">
        <f>IFERROR((1-(BZ17/AA17)),0)</f>
        <v>-0.16666666666666674</v>
      </c>
      <c r="CC17" s="123">
        <f>IFERROR((1-(CA17/AB17)),0)</f>
        <v>0.504647149150101</v>
      </c>
      <c r="CD17" s="124">
        <f>IFERROR((CB17/G17),0)</f>
        <v>0</v>
      </c>
      <c r="CE17" s="124">
        <f>IFERROR((CC17/F17),0)</f>
        <v>252.32357457505049</v>
      </c>
      <c r="CF17" s="142"/>
    </row>
    <row r="18" spans="1:84" ht="73.900000000000006" customHeight="1">
      <c r="A18" s="198"/>
      <c r="B18" s="199"/>
      <c r="C18" s="22" t="s">
        <v>160</v>
      </c>
      <c r="D18" s="22" t="s">
        <v>161</v>
      </c>
      <c r="E18" s="47" t="s">
        <v>99</v>
      </c>
      <c r="F18" s="46">
        <v>0</v>
      </c>
      <c r="G18" s="23">
        <v>0</v>
      </c>
      <c r="H18" s="23" t="s">
        <v>256</v>
      </c>
      <c r="I18" s="36">
        <v>0</v>
      </c>
      <c r="J18" s="55">
        <v>0</v>
      </c>
      <c r="K18" s="36">
        <v>0</v>
      </c>
      <c r="L18" s="55">
        <v>0</v>
      </c>
      <c r="M18" s="36">
        <v>0</v>
      </c>
      <c r="N18" s="36">
        <v>0</v>
      </c>
      <c r="O18" s="55">
        <v>0</v>
      </c>
      <c r="P18" s="55">
        <v>0</v>
      </c>
      <c r="Q18" s="36">
        <v>0</v>
      </c>
      <c r="R18" s="55">
        <v>0</v>
      </c>
      <c r="S18" s="36">
        <v>0</v>
      </c>
      <c r="T18" s="55">
        <v>0</v>
      </c>
      <c r="U18" s="36">
        <v>0</v>
      </c>
      <c r="V18" s="55">
        <v>0</v>
      </c>
      <c r="W18" s="58">
        <f t="shared" si="0"/>
        <v>0</v>
      </c>
      <c r="X18" s="21">
        <f t="shared" si="0"/>
        <v>0</v>
      </c>
      <c r="Y18" s="58">
        <f t="shared" si="1"/>
        <v>0</v>
      </c>
      <c r="Z18" s="21">
        <f t="shared" si="2"/>
        <v>0</v>
      </c>
      <c r="AA18" s="36">
        <v>0</v>
      </c>
      <c r="AB18" s="36">
        <v>0</v>
      </c>
      <c r="AC18" s="50">
        <v>0</v>
      </c>
      <c r="AD18" s="21">
        <v>0</v>
      </c>
      <c r="AE18" s="58">
        <v>0</v>
      </c>
      <c r="AF18" s="21">
        <v>0</v>
      </c>
      <c r="AG18" s="58">
        <v>0</v>
      </c>
      <c r="AH18" s="21">
        <v>0</v>
      </c>
      <c r="AI18" s="58">
        <v>0</v>
      </c>
      <c r="AJ18" s="21">
        <v>0</v>
      </c>
      <c r="AK18" s="58">
        <v>0</v>
      </c>
      <c r="AL18" s="21">
        <v>0</v>
      </c>
      <c r="AM18" s="58">
        <v>0</v>
      </c>
      <c r="AN18" s="21">
        <v>0</v>
      </c>
      <c r="AO18" s="58">
        <v>0</v>
      </c>
      <c r="AP18" s="21">
        <v>0</v>
      </c>
      <c r="AQ18" s="58">
        <v>0</v>
      </c>
      <c r="AR18" s="21">
        <v>0</v>
      </c>
      <c r="AS18" s="58">
        <v>0</v>
      </c>
      <c r="AT18" s="21">
        <v>0</v>
      </c>
      <c r="AU18" s="58">
        <v>0</v>
      </c>
      <c r="AV18" s="21">
        <v>0</v>
      </c>
      <c r="AW18" s="58">
        <v>0</v>
      </c>
      <c r="AX18" s="21">
        <v>0</v>
      </c>
      <c r="AY18" s="58">
        <v>0</v>
      </c>
      <c r="AZ18" s="21">
        <v>0</v>
      </c>
      <c r="BA18" s="58">
        <v>0</v>
      </c>
      <c r="BB18" s="21">
        <v>0</v>
      </c>
      <c r="BC18" s="58"/>
      <c r="BD18" s="21"/>
      <c r="BE18" s="58"/>
      <c r="BF18" s="21"/>
      <c r="BG18" s="58"/>
      <c r="BH18" s="21"/>
      <c r="BI18" s="58"/>
      <c r="BJ18" s="21"/>
      <c r="BK18" s="58"/>
      <c r="BL18" s="21"/>
      <c r="BM18" s="58"/>
      <c r="BN18" s="21"/>
      <c r="BO18" s="58">
        <f t="shared" si="3"/>
        <v>0</v>
      </c>
      <c r="BP18" s="55">
        <f t="shared" si="4"/>
        <v>0</v>
      </c>
      <c r="BQ18" s="58">
        <f t="shared" si="5"/>
        <v>0</v>
      </c>
      <c r="BR18" s="58">
        <f t="shared" si="6"/>
        <v>0</v>
      </c>
      <c r="BS18" s="132">
        <f t="shared" si="7"/>
        <v>0</v>
      </c>
      <c r="BT18" s="132">
        <f t="shared" si="8"/>
        <v>0</v>
      </c>
      <c r="BU18" s="11">
        <f t="shared" si="9"/>
        <v>0</v>
      </c>
      <c r="BV18" s="11">
        <f t="shared" si="29"/>
        <v>0</v>
      </c>
      <c r="BW18" s="146">
        <f>IFERROR((BV18/G18),0)</f>
        <v>0</v>
      </c>
      <c r="BX18" s="12">
        <f>IFERROR((BV18/F18),0)</f>
        <v>0</v>
      </c>
      <c r="BY18" s="173" t="s">
        <v>258</v>
      </c>
      <c r="BZ18" s="122">
        <f t="shared" si="10"/>
        <v>0</v>
      </c>
      <c r="CA18" s="135">
        <f t="shared" si="11"/>
        <v>0</v>
      </c>
      <c r="CB18" s="123">
        <f>IFERROR((1-(BZ18/AA18)),0)</f>
        <v>0</v>
      </c>
      <c r="CC18" s="123">
        <f>IFERROR((1-(CA18/AB18)),0)</f>
        <v>0</v>
      </c>
      <c r="CD18" s="124">
        <f>IFERROR((CB18/G18),0)</f>
        <v>0</v>
      </c>
      <c r="CE18" s="124">
        <f>IFERROR((CC18/F18),0)</f>
        <v>0</v>
      </c>
      <c r="CF18" s="137"/>
    </row>
    <row r="19" spans="1:84" ht="163.15" customHeight="1">
      <c r="A19" s="198"/>
      <c r="B19" s="22" t="s">
        <v>163</v>
      </c>
      <c r="C19" s="22" t="s">
        <v>164</v>
      </c>
      <c r="D19" s="22" t="s">
        <v>157</v>
      </c>
      <c r="E19" s="47" t="s">
        <v>99</v>
      </c>
      <c r="F19" s="130">
        <v>5.0000000000000001E-3</v>
      </c>
      <c r="G19" s="23">
        <v>0</v>
      </c>
      <c r="H19" s="23" t="s">
        <v>259</v>
      </c>
      <c r="I19" s="56">
        <v>30</v>
      </c>
      <c r="J19" s="55">
        <v>21590540</v>
      </c>
      <c r="K19" s="56">
        <v>30</v>
      </c>
      <c r="L19" s="21">
        <v>3734620</v>
      </c>
      <c r="M19" s="56">
        <v>30</v>
      </c>
      <c r="N19" s="21">
        <v>3808300</v>
      </c>
      <c r="O19" s="56">
        <v>30</v>
      </c>
      <c r="P19" s="21">
        <v>3811730</v>
      </c>
      <c r="Q19" s="56">
        <v>30</v>
      </c>
      <c r="R19" s="21">
        <v>3499490</v>
      </c>
      <c r="S19" s="56">
        <v>30</v>
      </c>
      <c r="T19" s="21">
        <v>3599330</v>
      </c>
      <c r="U19" s="56">
        <v>30</v>
      </c>
      <c r="V19" s="21">
        <v>3782590</v>
      </c>
      <c r="W19" s="58">
        <f t="shared" si="0"/>
        <v>30</v>
      </c>
      <c r="X19" s="21">
        <f t="shared" si="0"/>
        <v>21590540</v>
      </c>
      <c r="Y19" s="58">
        <f>AVERAGE(K19,M19,O19,Q19,S19,U19)</f>
        <v>30</v>
      </c>
      <c r="Z19" s="21">
        <f t="shared" si="2"/>
        <v>22236060</v>
      </c>
      <c r="AA19" s="56">
        <f>AVERAGE(W19,Y19)</f>
        <v>30</v>
      </c>
      <c r="AB19" s="48">
        <f>Z19+X19</f>
        <v>43826600</v>
      </c>
      <c r="AC19" s="56">
        <v>30</v>
      </c>
      <c r="AD19" s="21">
        <v>21175800</v>
      </c>
      <c r="AE19" s="58">
        <v>30</v>
      </c>
      <c r="AF19" s="21">
        <v>3577050</v>
      </c>
      <c r="AG19" s="58">
        <v>30</v>
      </c>
      <c r="AH19" s="21">
        <v>2541590</v>
      </c>
      <c r="AI19" s="58">
        <v>30</v>
      </c>
      <c r="AJ19" s="21">
        <v>1660430</v>
      </c>
      <c r="AK19" s="58">
        <v>30</v>
      </c>
      <c r="AL19" s="21">
        <v>1699710</v>
      </c>
      <c r="AM19" s="58">
        <v>30</v>
      </c>
      <c r="AN19" s="21">
        <v>1637750</v>
      </c>
      <c r="AO19" s="58">
        <v>30</v>
      </c>
      <c r="AP19" s="21">
        <v>1634750</v>
      </c>
      <c r="AQ19" s="58">
        <v>30</v>
      </c>
      <c r="AR19" s="21">
        <v>1534520</v>
      </c>
      <c r="AS19" s="58">
        <v>30</v>
      </c>
      <c r="AT19" s="21">
        <v>1684950</v>
      </c>
      <c r="AU19" s="58">
        <v>30</v>
      </c>
      <c r="AV19" s="21">
        <v>1537800</v>
      </c>
      <c r="AW19" s="58">
        <v>30</v>
      </c>
      <c r="AX19" s="171">
        <v>1427400</v>
      </c>
      <c r="AY19" s="58">
        <v>30</v>
      </c>
      <c r="AZ19" s="21">
        <v>1594940</v>
      </c>
      <c r="BA19" s="58">
        <v>30</v>
      </c>
      <c r="BB19" s="21">
        <v>1525260</v>
      </c>
      <c r="BC19" s="58"/>
      <c r="BD19" s="21"/>
      <c r="BE19" s="58"/>
      <c r="BF19" s="21"/>
      <c r="BG19" s="58"/>
      <c r="BH19" s="21"/>
      <c r="BI19" s="58"/>
      <c r="BJ19" s="21"/>
      <c r="BK19" s="58"/>
      <c r="BL19" s="21"/>
      <c r="BM19" s="58"/>
      <c r="BN19" s="21"/>
      <c r="BO19" s="58">
        <f>SUM(AQ19+AS19+AU19+AW19+AY19+BA19)/6</f>
        <v>30</v>
      </c>
      <c r="BP19" s="55">
        <f t="shared" si="4"/>
        <v>9304870</v>
      </c>
      <c r="BQ19" s="58">
        <f t="shared" si="5"/>
        <v>0</v>
      </c>
      <c r="BR19" s="58">
        <f t="shared" si="6"/>
        <v>0</v>
      </c>
      <c r="BS19" s="132">
        <f t="shared" si="7"/>
        <v>30</v>
      </c>
      <c r="BT19" s="132">
        <f t="shared" si="8"/>
        <v>9304870</v>
      </c>
      <c r="BU19" s="11">
        <f t="shared" si="9"/>
        <v>0</v>
      </c>
      <c r="BV19" s="11">
        <f t="shared" si="29"/>
        <v>0.56058944644358188</v>
      </c>
      <c r="BW19" s="146">
        <f>IFERROR((BV19/G19),0)</f>
        <v>0</v>
      </c>
      <c r="BX19" s="12">
        <f>IFERROR((BV19/F19),0)</f>
        <v>112.11788928871637</v>
      </c>
      <c r="BY19" s="173" t="s">
        <v>260</v>
      </c>
      <c r="BZ19" s="122">
        <f t="shared" si="10"/>
        <v>30</v>
      </c>
      <c r="CA19" s="135">
        <f t="shared" si="11"/>
        <v>9304870</v>
      </c>
      <c r="CB19" s="123">
        <f>IFERROR((1-(BZ19/AA19)),0)</f>
        <v>0</v>
      </c>
      <c r="CC19" s="123">
        <f>IFERROR((1-(CA19/AB19)),0)</f>
        <v>0.7876889834027736</v>
      </c>
      <c r="CD19" s="124">
        <f>IFERROR((CB19/G19),0)</f>
        <v>0</v>
      </c>
      <c r="CE19" s="124">
        <f>IFERROR((CC19/F19),0)</f>
        <v>157.53779668055472</v>
      </c>
      <c r="CF19" s="142"/>
    </row>
    <row r="20" spans="1:84" ht="76.5">
      <c r="A20" s="198"/>
      <c r="B20" s="199" t="s">
        <v>166</v>
      </c>
      <c r="C20" s="22" t="s">
        <v>167</v>
      </c>
      <c r="D20" s="22" t="s">
        <v>153</v>
      </c>
      <c r="E20" s="45" t="s">
        <v>101</v>
      </c>
      <c r="F20" s="23" t="s">
        <v>136</v>
      </c>
      <c r="G20" s="23" t="s">
        <v>136</v>
      </c>
      <c r="H20" s="23" t="s">
        <v>256</v>
      </c>
      <c r="I20" s="23" t="s">
        <v>136</v>
      </c>
      <c r="J20" s="55" t="s">
        <v>136</v>
      </c>
      <c r="K20" s="23" t="s">
        <v>136</v>
      </c>
      <c r="L20" s="55" t="s">
        <v>136</v>
      </c>
      <c r="M20" s="55" t="s">
        <v>136</v>
      </c>
      <c r="N20" s="55" t="s">
        <v>136</v>
      </c>
      <c r="O20" s="55" t="s">
        <v>136</v>
      </c>
      <c r="P20" s="55" t="s">
        <v>136</v>
      </c>
      <c r="Q20" s="55" t="s">
        <v>136</v>
      </c>
      <c r="R20" s="55" t="s">
        <v>136</v>
      </c>
      <c r="S20" s="55" t="s">
        <v>136</v>
      </c>
      <c r="T20" s="55" t="s">
        <v>136</v>
      </c>
      <c r="U20" s="55" t="s">
        <v>136</v>
      </c>
      <c r="V20" s="55" t="s">
        <v>136</v>
      </c>
      <c r="W20" s="58" t="str">
        <f t="shared" si="0"/>
        <v>N/A</v>
      </c>
      <c r="X20" s="58" t="str">
        <f>J20</f>
        <v>N/A</v>
      </c>
      <c r="Y20" s="58" t="str">
        <f>K20</f>
        <v>N/A</v>
      </c>
      <c r="Z20" s="58" t="str">
        <f>L20</f>
        <v>N/A</v>
      </c>
      <c r="AA20" s="23" t="s">
        <v>136</v>
      </c>
      <c r="AB20" s="23" t="s">
        <v>136</v>
      </c>
      <c r="AC20" s="23" t="s">
        <v>136</v>
      </c>
      <c r="AD20" s="58" t="str">
        <f>P20</f>
        <v>N/A</v>
      </c>
      <c r="AE20" s="23" t="s">
        <v>136</v>
      </c>
      <c r="AF20" s="21" t="s">
        <v>136</v>
      </c>
      <c r="AG20" s="23" t="s">
        <v>136</v>
      </c>
      <c r="AH20" s="21" t="s">
        <v>136</v>
      </c>
      <c r="AI20" s="23" t="s">
        <v>136</v>
      </c>
      <c r="AJ20" s="21" t="s">
        <v>136</v>
      </c>
      <c r="AK20" s="23" t="s">
        <v>136</v>
      </c>
      <c r="AL20" s="21" t="s">
        <v>136</v>
      </c>
      <c r="AM20" s="23" t="s">
        <v>136</v>
      </c>
      <c r="AN20" s="21" t="s">
        <v>136</v>
      </c>
      <c r="AO20" s="23" t="s">
        <v>136</v>
      </c>
      <c r="AP20" s="58" t="str">
        <f>AB20</f>
        <v>N/A</v>
      </c>
      <c r="AQ20" s="23" t="s">
        <v>136</v>
      </c>
      <c r="AR20" s="58" t="str">
        <f>AD20</f>
        <v>N/A</v>
      </c>
      <c r="AS20" s="23" t="s">
        <v>136</v>
      </c>
      <c r="AT20" s="58" t="str">
        <f>AF20</f>
        <v>N/A</v>
      </c>
      <c r="AU20" s="23" t="s">
        <v>136</v>
      </c>
      <c r="AV20" s="58" t="str">
        <f>AH20</f>
        <v>N/A</v>
      </c>
      <c r="AW20" s="23" t="s">
        <v>136</v>
      </c>
      <c r="AX20" s="58" t="str">
        <f>AJ20</f>
        <v>N/A</v>
      </c>
      <c r="AY20" s="23" t="s">
        <v>136</v>
      </c>
      <c r="AZ20" s="58" t="str">
        <f>AL20</f>
        <v>N/A</v>
      </c>
      <c r="BA20" s="23" t="s">
        <v>136</v>
      </c>
      <c r="BB20" s="58" t="str">
        <f>AN20</f>
        <v>N/A</v>
      </c>
      <c r="BC20" s="23"/>
      <c r="BD20" s="58"/>
      <c r="BE20" s="23"/>
      <c r="BF20" s="58"/>
      <c r="BG20" s="23"/>
      <c r="BH20" s="58"/>
      <c r="BI20" s="23"/>
      <c r="BJ20" s="58"/>
      <c r="BK20" s="23"/>
      <c r="BL20" s="58"/>
      <c r="BM20" s="23"/>
      <c r="BN20" s="58"/>
      <c r="BO20" s="58">
        <v>0</v>
      </c>
      <c r="BP20" s="55">
        <v>0</v>
      </c>
      <c r="BQ20" s="58">
        <f t="shared" si="5"/>
        <v>0</v>
      </c>
      <c r="BR20" s="58">
        <f t="shared" si="6"/>
        <v>0</v>
      </c>
      <c r="BS20" s="132">
        <f t="shared" si="7"/>
        <v>0</v>
      </c>
      <c r="BT20" s="132">
        <f t="shared" si="8"/>
        <v>0</v>
      </c>
      <c r="BU20" s="11">
        <f t="shared" si="9"/>
        <v>0</v>
      </c>
      <c r="BV20" s="11">
        <f t="shared" si="29"/>
        <v>0</v>
      </c>
      <c r="BW20" s="146">
        <f>IFERROR((BV20/G20),0)</f>
        <v>0</v>
      </c>
      <c r="BX20" s="12">
        <f>IFERROR((BV20/F20),0)</f>
        <v>0</v>
      </c>
      <c r="BY20" s="173" t="s">
        <v>261</v>
      </c>
      <c r="BZ20" s="122">
        <f t="shared" si="10"/>
        <v>0</v>
      </c>
      <c r="CA20" s="135">
        <f t="shared" si="11"/>
        <v>0</v>
      </c>
      <c r="CB20" s="123">
        <f>IFERROR((1-(BZ20/AA20)),0)</f>
        <v>0</v>
      </c>
      <c r="CC20" s="123">
        <f>IFERROR((1-(CA20/AB20)),0)</f>
        <v>0</v>
      </c>
      <c r="CD20" s="124">
        <f>IFERROR((CB20/G20),0)</f>
        <v>0</v>
      </c>
      <c r="CE20" s="124">
        <f>IFERROR((CC20/F20),0)</f>
        <v>0</v>
      </c>
      <c r="CF20" s="142"/>
    </row>
    <row r="21" spans="1:84" ht="45.75">
      <c r="A21" s="198"/>
      <c r="B21" s="199"/>
      <c r="C21" s="22" t="s">
        <v>169</v>
      </c>
      <c r="D21" s="22" t="s">
        <v>170</v>
      </c>
      <c r="E21" s="45" t="s">
        <v>101</v>
      </c>
      <c r="F21" s="23" t="s">
        <v>136</v>
      </c>
      <c r="G21" s="23" t="s">
        <v>136</v>
      </c>
      <c r="H21" s="23" t="s">
        <v>256</v>
      </c>
      <c r="I21" s="56">
        <v>3</v>
      </c>
      <c r="J21" s="55">
        <v>0</v>
      </c>
      <c r="K21" s="56">
        <v>3</v>
      </c>
      <c r="L21" s="55">
        <v>0</v>
      </c>
      <c r="M21" s="56">
        <v>3</v>
      </c>
      <c r="N21" s="55">
        <v>0</v>
      </c>
      <c r="O21" s="56">
        <v>3</v>
      </c>
      <c r="P21" s="55">
        <v>0</v>
      </c>
      <c r="Q21" s="56">
        <v>3</v>
      </c>
      <c r="R21" s="55">
        <v>0</v>
      </c>
      <c r="S21" s="56">
        <v>3</v>
      </c>
      <c r="T21" s="55">
        <v>0</v>
      </c>
      <c r="U21" s="56">
        <v>3</v>
      </c>
      <c r="V21" s="55">
        <v>0</v>
      </c>
      <c r="W21" s="58">
        <f t="shared" si="0"/>
        <v>3</v>
      </c>
      <c r="X21" s="21">
        <f t="shared" si="0"/>
        <v>0</v>
      </c>
      <c r="Y21" s="117">
        <f>AVERAGE(U21,S21,Q21,O21,M21,K21)</f>
        <v>3</v>
      </c>
      <c r="Z21" s="21">
        <f t="shared" si="2"/>
        <v>0</v>
      </c>
      <c r="AA21" s="56">
        <f>AVERAGE(W21,Y21)</f>
        <v>3</v>
      </c>
      <c r="AB21" s="36">
        <v>0</v>
      </c>
      <c r="AC21" s="56">
        <v>3</v>
      </c>
      <c r="AD21" s="21">
        <v>0</v>
      </c>
      <c r="AE21" s="56">
        <v>3</v>
      </c>
      <c r="AF21" s="21">
        <v>0</v>
      </c>
      <c r="AG21" s="56">
        <v>3</v>
      </c>
      <c r="AH21" s="21">
        <v>0</v>
      </c>
      <c r="AI21" s="56">
        <v>3</v>
      </c>
      <c r="AJ21" s="21">
        <v>0</v>
      </c>
      <c r="AK21" s="56">
        <v>3</v>
      </c>
      <c r="AL21" s="21">
        <v>0</v>
      </c>
      <c r="AM21" s="56">
        <v>3</v>
      </c>
      <c r="AN21" s="21">
        <v>0</v>
      </c>
      <c r="AO21" s="56">
        <v>3</v>
      </c>
      <c r="AP21" s="21">
        <v>0</v>
      </c>
      <c r="AQ21" s="56">
        <v>3</v>
      </c>
      <c r="AR21" s="21">
        <v>0</v>
      </c>
      <c r="AS21" s="56">
        <v>3</v>
      </c>
      <c r="AT21" s="21">
        <v>0</v>
      </c>
      <c r="AU21" s="56">
        <v>3</v>
      </c>
      <c r="AV21" s="21">
        <v>0</v>
      </c>
      <c r="AW21" s="56">
        <v>3</v>
      </c>
      <c r="AX21" s="21">
        <v>0</v>
      </c>
      <c r="AY21" s="56">
        <v>3</v>
      </c>
      <c r="AZ21" s="21">
        <v>0</v>
      </c>
      <c r="BA21" s="56">
        <v>3</v>
      </c>
      <c r="BB21" s="21">
        <v>0</v>
      </c>
      <c r="BC21" s="56"/>
      <c r="BD21" s="21"/>
      <c r="BE21" s="56"/>
      <c r="BF21" s="21"/>
      <c r="BG21" s="56"/>
      <c r="BH21" s="21"/>
      <c r="BI21" s="56"/>
      <c r="BJ21" s="21"/>
      <c r="BK21" s="56"/>
      <c r="BL21" s="21"/>
      <c r="BM21" s="56"/>
      <c r="BN21" s="21"/>
      <c r="BO21" s="58">
        <f>SUM(AQ21+AS21+AU21+AW21+AY21+BA21)/6</f>
        <v>3</v>
      </c>
      <c r="BP21" s="55">
        <f t="shared" si="4"/>
        <v>0</v>
      </c>
      <c r="BQ21" s="58">
        <f t="shared" si="5"/>
        <v>0</v>
      </c>
      <c r="BR21" s="58">
        <f t="shared" si="6"/>
        <v>0</v>
      </c>
      <c r="BS21" s="132">
        <f t="shared" si="7"/>
        <v>3</v>
      </c>
      <c r="BT21" s="132">
        <f t="shared" si="8"/>
        <v>0</v>
      </c>
      <c r="BU21" s="11">
        <f t="shared" si="9"/>
        <v>0</v>
      </c>
      <c r="BV21" s="11">
        <f t="shared" si="29"/>
        <v>0</v>
      </c>
      <c r="BW21" s="146">
        <f>IFERROR((BV21/G21),0)</f>
        <v>0</v>
      </c>
      <c r="BX21" s="12">
        <f>IFERROR((BV21/F21),0)</f>
        <v>0</v>
      </c>
      <c r="BY21" s="173" t="s">
        <v>262</v>
      </c>
      <c r="BZ21" s="122">
        <f t="shared" si="10"/>
        <v>3</v>
      </c>
      <c r="CA21" s="135">
        <f t="shared" si="11"/>
        <v>0</v>
      </c>
      <c r="CB21" s="123">
        <f>IFERROR((1-(BZ21/AA21)),0)</f>
        <v>0</v>
      </c>
      <c r="CC21" s="123">
        <f>IFERROR((1-(CA21/AB21)),0)</f>
        <v>0</v>
      </c>
      <c r="CD21" s="124">
        <f>IFERROR((CB21/G21),0)</f>
        <v>0</v>
      </c>
      <c r="CE21" s="124">
        <f>IFERROR((CC21/F21),0)</f>
        <v>0</v>
      </c>
      <c r="CF21" s="137"/>
    </row>
    <row r="22" spans="1:84" ht="138" customHeight="1">
      <c r="A22" s="198"/>
      <c r="B22" s="199"/>
      <c r="C22" s="22" t="s">
        <v>172</v>
      </c>
      <c r="D22" s="22" t="s">
        <v>153</v>
      </c>
      <c r="E22" s="45" t="s">
        <v>101</v>
      </c>
      <c r="F22" s="23" t="s">
        <v>136</v>
      </c>
      <c r="G22" s="23" t="s">
        <v>136</v>
      </c>
      <c r="H22" s="23" t="s">
        <v>256</v>
      </c>
      <c r="I22" s="23" t="s">
        <v>136</v>
      </c>
      <c r="J22" s="55">
        <v>4249694</v>
      </c>
      <c r="K22" s="23" t="s">
        <v>136</v>
      </c>
      <c r="L22" s="21">
        <v>2369244</v>
      </c>
      <c r="M22" s="23" t="s">
        <v>136</v>
      </c>
      <c r="N22" s="21">
        <v>0</v>
      </c>
      <c r="O22" s="23" t="s">
        <v>136</v>
      </c>
      <c r="P22" s="21">
        <v>914547</v>
      </c>
      <c r="Q22" s="23" t="s">
        <v>136</v>
      </c>
      <c r="R22" s="21">
        <v>0</v>
      </c>
      <c r="S22" s="23" t="s">
        <v>136</v>
      </c>
      <c r="T22" s="21">
        <v>835558</v>
      </c>
      <c r="U22" s="23" t="s">
        <v>136</v>
      </c>
      <c r="V22" s="21">
        <v>2844643</v>
      </c>
      <c r="W22" s="58" t="str">
        <f t="shared" si="0"/>
        <v>N/A</v>
      </c>
      <c r="X22" s="21">
        <f t="shared" si="0"/>
        <v>4249694</v>
      </c>
      <c r="Y22" s="58" t="str">
        <f t="shared" si="0"/>
        <v>N/A</v>
      </c>
      <c r="Z22" s="21">
        <f t="shared" si="2"/>
        <v>6963992</v>
      </c>
      <c r="AA22" s="23" t="s">
        <v>136</v>
      </c>
      <c r="AB22" s="48">
        <f>Z22+X22</f>
        <v>11213686</v>
      </c>
      <c r="AC22" s="23" t="s">
        <v>136</v>
      </c>
      <c r="AD22" s="21">
        <v>3217258</v>
      </c>
      <c r="AE22" s="23" t="s">
        <v>136</v>
      </c>
      <c r="AF22" s="21">
        <v>1217551</v>
      </c>
      <c r="AG22" s="23" t="s">
        <v>136</v>
      </c>
      <c r="AH22" s="21">
        <v>1315095</v>
      </c>
      <c r="AI22" s="23" t="s">
        <v>136</v>
      </c>
      <c r="AJ22" s="21">
        <v>0</v>
      </c>
      <c r="AK22" s="23" t="s">
        <v>136</v>
      </c>
      <c r="AL22" s="21">
        <v>775225</v>
      </c>
      <c r="AM22" s="23" t="s">
        <v>136</v>
      </c>
      <c r="AN22" s="21">
        <v>0</v>
      </c>
      <c r="AO22" s="23" t="s">
        <v>136</v>
      </c>
      <c r="AP22" s="21">
        <v>3551579</v>
      </c>
      <c r="AQ22" s="23" t="s">
        <v>136</v>
      </c>
      <c r="AR22" s="21">
        <v>105000</v>
      </c>
      <c r="AS22" s="23" t="s">
        <v>136</v>
      </c>
      <c r="AT22" s="21">
        <v>0</v>
      </c>
      <c r="AU22" s="23" t="s">
        <v>136</v>
      </c>
      <c r="AV22" s="21">
        <v>541995</v>
      </c>
      <c r="AW22" s="23" t="s">
        <v>136</v>
      </c>
      <c r="AX22" s="21">
        <v>2970555</v>
      </c>
      <c r="AY22" s="23" t="s">
        <v>136</v>
      </c>
      <c r="AZ22" s="21">
        <v>0</v>
      </c>
      <c r="BA22" s="23" t="s">
        <v>136</v>
      </c>
      <c r="BB22" s="172">
        <v>3350370</v>
      </c>
      <c r="BC22" s="23"/>
      <c r="BD22" s="21"/>
      <c r="BE22" s="23"/>
      <c r="BF22" s="21"/>
      <c r="BG22" s="23"/>
      <c r="BH22" s="21"/>
      <c r="BI22" s="23"/>
      <c r="BJ22" s="21"/>
      <c r="BK22" s="23"/>
      <c r="BL22" s="21"/>
      <c r="BM22" s="23"/>
      <c r="BN22" s="21"/>
      <c r="BO22" s="58" t="s">
        <v>136</v>
      </c>
      <c r="BP22" s="55">
        <f t="shared" si="4"/>
        <v>6967920</v>
      </c>
      <c r="BQ22" s="58" t="s">
        <v>136</v>
      </c>
      <c r="BR22" s="58">
        <f t="shared" si="6"/>
        <v>0</v>
      </c>
      <c r="BS22" s="58" t="s">
        <v>136</v>
      </c>
      <c r="BT22" s="132">
        <f t="shared" si="8"/>
        <v>6967920</v>
      </c>
      <c r="BU22" s="11">
        <f t="shared" si="9"/>
        <v>0</v>
      </c>
      <c r="BV22" s="11">
        <f t="shared" si="29"/>
        <v>-1.1657945990032506</v>
      </c>
      <c r="BW22" s="146">
        <f>IFERROR((BV22/G22),0)</f>
        <v>0</v>
      </c>
      <c r="BX22" s="12">
        <f>IFERROR((BV22/F22),0)</f>
        <v>0</v>
      </c>
      <c r="BY22" s="173" t="s">
        <v>263</v>
      </c>
      <c r="BZ22" s="122" t="s">
        <v>136</v>
      </c>
      <c r="CA22" s="135">
        <f t="shared" si="11"/>
        <v>6967920</v>
      </c>
      <c r="CB22" s="123">
        <f>IFERROR((1-(BZ22/AA22)),0)</f>
        <v>0</v>
      </c>
      <c r="CC22" s="123">
        <f>IFERROR((1-(CA22/AB22)),0)</f>
        <v>0.3786235855007889</v>
      </c>
      <c r="CD22" s="124">
        <f>IFERROR((CB22/G22),0)</f>
        <v>0</v>
      </c>
      <c r="CE22" s="124">
        <f>IFERROR((CC22/F22),0)</f>
        <v>0</v>
      </c>
      <c r="CF22" s="137"/>
    </row>
    <row r="23" spans="1:84" ht="106.5">
      <c r="A23" s="198"/>
      <c r="B23" s="199"/>
      <c r="C23" s="143" t="s">
        <v>264</v>
      </c>
      <c r="D23" s="22" t="s">
        <v>175</v>
      </c>
      <c r="E23" s="45" t="s">
        <v>101</v>
      </c>
      <c r="F23" s="23" t="s">
        <v>136</v>
      </c>
      <c r="G23" s="23" t="s">
        <v>136</v>
      </c>
      <c r="H23" s="23" t="s">
        <v>256</v>
      </c>
      <c r="I23" s="59">
        <v>396.92</v>
      </c>
      <c r="J23" s="55">
        <v>3434082</v>
      </c>
      <c r="K23" s="58">
        <v>76</v>
      </c>
      <c r="L23" s="121">
        <v>678442</v>
      </c>
      <c r="M23" s="58">
        <v>84</v>
      </c>
      <c r="N23" s="21">
        <v>743606</v>
      </c>
      <c r="O23" s="58">
        <v>73</v>
      </c>
      <c r="P23" s="21">
        <v>526666</v>
      </c>
      <c r="Q23" s="58">
        <v>74</v>
      </c>
      <c r="R23" s="21">
        <v>796830</v>
      </c>
      <c r="S23" s="58">
        <v>82.29</v>
      </c>
      <c r="T23" s="21">
        <v>720228</v>
      </c>
      <c r="U23" s="58">
        <v>87.86</v>
      </c>
      <c r="V23" s="21">
        <v>782120</v>
      </c>
      <c r="W23" s="58">
        <f t="shared" si="0"/>
        <v>396.92</v>
      </c>
      <c r="X23" s="21">
        <f t="shared" si="0"/>
        <v>3434082</v>
      </c>
      <c r="Y23" s="58">
        <f t="shared" si="1"/>
        <v>477.15000000000003</v>
      </c>
      <c r="Z23" s="21">
        <f t="shared" si="2"/>
        <v>4247892</v>
      </c>
      <c r="AA23" s="58">
        <f>W23+Y23</f>
        <v>874.07</v>
      </c>
      <c r="AB23" s="48">
        <f>Z23+X23</f>
        <v>7681974</v>
      </c>
      <c r="AC23" s="59">
        <v>270.81</v>
      </c>
      <c r="AD23" s="21">
        <v>2399687</v>
      </c>
      <c r="AE23" s="58">
        <v>42</v>
      </c>
      <c r="AF23" s="21">
        <v>386830</v>
      </c>
      <c r="AG23" s="58">
        <v>69</v>
      </c>
      <c r="AH23" s="21">
        <v>640071</v>
      </c>
      <c r="AI23" s="58">
        <v>79</v>
      </c>
      <c r="AJ23" s="21">
        <v>736901</v>
      </c>
      <c r="AK23" s="58">
        <v>87</v>
      </c>
      <c r="AL23" s="21">
        <v>823832</v>
      </c>
      <c r="AM23" s="58">
        <v>61</v>
      </c>
      <c r="AN23" s="21">
        <v>581101</v>
      </c>
      <c r="AO23" s="58">
        <v>89</v>
      </c>
      <c r="AP23" s="21">
        <v>866716</v>
      </c>
      <c r="AQ23" s="58">
        <v>51</v>
      </c>
      <c r="AR23" s="21">
        <v>512500</v>
      </c>
      <c r="AS23" s="58">
        <v>80</v>
      </c>
      <c r="AT23" s="21">
        <v>816044</v>
      </c>
      <c r="AU23" s="58">
        <v>98</v>
      </c>
      <c r="AV23" s="21">
        <v>1003250</v>
      </c>
      <c r="AW23" s="58">
        <v>91</v>
      </c>
      <c r="AX23" s="21">
        <v>984868</v>
      </c>
      <c r="AY23" s="58">
        <v>145</v>
      </c>
      <c r="AZ23" s="21">
        <v>1619824</v>
      </c>
      <c r="BA23" s="58">
        <v>119</v>
      </c>
      <c r="BB23" s="172">
        <v>1364671</v>
      </c>
      <c r="BC23" s="58"/>
      <c r="BD23" s="21"/>
      <c r="BE23" s="58"/>
      <c r="BF23" s="21"/>
      <c r="BG23" s="58"/>
      <c r="BH23" s="21"/>
      <c r="BI23" s="58"/>
      <c r="BJ23" s="21"/>
      <c r="BK23" s="58"/>
      <c r="BL23" s="21"/>
      <c r="BM23" s="58"/>
      <c r="BN23" s="21"/>
      <c r="BO23" s="58">
        <f t="shared" si="3"/>
        <v>584</v>
      </c>
      <c r="BP23" s="55">
        <f t="shared" si="4"/>
        <v>6301157</v>
      </c>
      <c r="BQ23" s="58">
        <f t="shared" si="5"/>
        <v>0</v>
      </c>
      <c r="BR23" s="58">
        <f t="shared" si="6"/>
        <v>0</v>
      </c>
      <c r="BS23" s="132">
        <f t="shared" si="7"/>
        <v>584</v>
      </c>
      <c r="BT23" s="132">
        <f t="shared" si="8"/>
        <v>6301157</v>
      </c>
      <c r="BU23" s="11">
        <f t="shared" si="9"/>
        <v>-1.1564934825154167</v>
      </c>
      <c r="BV23" s="11">
        <f t="shared" si="29"/>
        <v>-1.6258245346163895</v>
      </c>
      <c r="BW23" s="146">
        <f>IFERROR((BV23/G23),0)</f>
        <v>0</v>
      </c>
      <c r="BX23" s="12">
        <f>IFERROR((BV23/F23),0)</f>
        <v>0</v>
      </c>
      <c r="BY23" s="173" t="s">
        <v>265</v>
      </c>
      <c r="BZ23" s="122">
        <f t="shared" si="10"/>
        <v>584</v>
      </c>
      <c r="CA23" s="135">
        <f t="shared" si="11"/>
        <v>6301157</v>
      </c>
      <c r="CB23" s="123">
        <f>IFERROR((1-(BZ23/AA23)),0)</f>
        <v>0.33186129257382135</v>
      </c>
      <c r="CC23" s="123">
        <f>IFERROR((1-(CA23/AB23)),0)</f>
        <v>0.17974767943760284</v>
      </c>
      <c r="CD23" s="124">
        <f>IFERROR((CB23/G23),0)</f>
        <v>0</v>
      </c>
      <c r="CE23" s="124">
        <f>IFERROR((CC23/F23),0)</f>
        <v>0</v>
      </c>
      <c r="CF23" s="142"/>
    </row>
    <row r="24" spans="1:84" ht="150" customHeight="1">
      <c r="A24" s="198"/>
      <c r="B24" s="183" t="s">
        <v>177</v>
      </c>
      <c r="C24" s="22" t="s">
        <v>178</v>
      </c>
      <c r="D24" s="22" t="s">
        <v>179</v>
      </c>
      <c r="E24" s="45" t="s">
        <v>101</v>
      </c>
      <c r="F24" s="23" t="s">
        <v>136</v>
      </c>
      <c r="G24" s="23" t="s">
        <v>136</v>
      </c>
      <c r="H24" s="23" t="s">
        <v>256</v>
      </c>
      <c r="I24" s="64">
        <v>66308</v>
      </c>
      <c r="J24" s="55">
        <v>8815318</v>
      </c>
      <c r="K24" s="64">
        <v>13298</v>
      </c>
      <c r="L24" s="21">
        <v>2327150</v>
      </c>
      <c r="M24" s="64">
        <v>9817</v>
      </c>
      <c r="N24" s="21">
        <v>1717975</v>
      </c>
      <c r="O24" s="64">
        <v>9691</v>
      </c>
      <c r="P24" s="21">
        <v>1695925</v>
      </c>
      <c r="Q24" s="64">
        <v>16805</v>
      </c>
      <c r="R24" s="21">
        <v>2940875</v>
      </c>
      <c r="S24" s="64">
        <v>43360</v>
      </c>
      <c r="T24" s="96">
        <v>7588000</v>
      </c>
      <c r="U24" s="64">
        <v>62477</v>
      </c>
      <c r="V24" s="97">
        <v>10933475</v>
      </c>
      <c r="W24" s="58">
        <f t="shared" si="0"/>
        <v>66308</v>
      </c>
      <c r="X24" s="21">
        <f t="shared" si="0"/>
        <v>8815318</v>
      </c>
      <c r="Y24" s="58">
        <f t="shared" si="1"/>
        <v>155448</v>
      </c>
      <c r="Z24" s="21">
        <f>+V24+T24+R24+P24+N24+L24</f>
        <v>27203400</v>
      </c>
      <c r="AA24" s="58">
        <f>W24+Y24</f>
        <v>221756</v>
      </c>
      <c r="AB24" s="120">
        <f>Z24+X24</f>
        <v>36018718</v>
      </c>
      <c r="AC24" s="59">
        <f>314816</f>
        <v>314816</v>
      </c>
      <c r="AD24" s="21">
        <v>57611328</v>
      </c>
      <c r="AE24" s="59">
        <v>50511</v>
      </c>
      <c r="AF24" s="21">
        <v>9243513</v>
      </c>
      <c r="AG24" s="59">
        <v>75484</v>
      </c>
      <c r="AH24" s="21">
        <v>13813572</v>
      </c>
      <c r="AI24" s="59">
        <v>59446</v>
      </c>
      <c r="AJ24" s="21">
        <v>10878618</v>
      </c>
      <c r="AK24" s="59">
        <v>35503</v>
      </c>
      <c r="AL24" s="21">
        <v>6497049</v>
      </c>
      <c r="AM24" s="59">
        <v>21978</v>
      </c>
      <c r="AN24" s="116">
        <v>4021974</v>
      </c>
      <c r="AO24" s="58">
        <v>56724</v>
      </c>
      <c r="AP24" s="21">
        <v>10380492</v>
      </c>
      <c r="AQ24" s="58">
        <v>25430</v>
      </c>
      <c r="AR24" s="21">
        <v>4857130</v>
      </c>
      <c r="AS24" s="58">
        <v>61350</v>
      </c>
      <c r="AT24" s="21">
        <v>11717850</v>
      </c>
      <c r="AU24" s="58">
        <v>72337</v>
      </c>
      <c r="AV24" s="21">
        <v>13816367</v>
      </c>
      <c r="AW24" s="58">
        <v>40874</v>
      </c>
      <c r="AX24" s="21">
        <v>7806934</v>
      </c>
      <c r="AY24" s="58">
        <v>65358</v>
      </c>
      <c r="AZ24" s="21">
        <v>12483378</v>
      </c>
      <c r="BA24" s="58">
        <v>44047</v>
      </c>
      <c r="BB24" s="21">
        <v>8412977</v>
      </c>
      <c r="BC24" s="58"/>
      <c r="BD24" s="21"/>
      <c r="BE24" s="58"/>
      <c r="BF24" s="21"/>
      <c r="BG24" s="58"/>
      <c r="BH24" s="21"/>
      <c r="BI24" s="58"/>
      <c r="BJ24" s="21"/>
      <c r="BK24" s="58"/>
      <c r="BL24" s="21"/>
      <c r="BM24" s="58"/>
      <c r="BN24" s="21"/>
      <c r="BO24" s="58">
        <f t="shared" si="3"/>
        <v>309396</v>
      </c>
      <c r="BP24" s="55">
        <f t="shared" si="4"/>
        <v>59094636</v>
      </c>
      <c r="BQ24" s="58">
        <f t="shared" si="5"/>
        <v>0</v>
      </c>
      <c r="BR24" s="58">
        <f t="shared" si="6"/>
        <v>0</v>
      </c>
      <c r="BS24" s="132">
        <f t="shared" si="7"/>
        <v>309396</v>
      </c>
      <c r="BT24" s="132">
        <f t="shared" si="8"/>
        <v>59094636</v>
      </c>
      <c r="BU24" s="11">
        <f t="shared" si="9"/>
        <v>1.7216405773531229E-2</v>
      </c>
      <c r="BV24" s="11">
        <f t="shared" si="29"/>
        <v>-2.5746811460412689E-2</v>
      </c>
      <c r="BW24" s="146">
        <f>IFERROR((BV24/G24),0)</f>
        <v>0</v>
      </c>
      <c r="BX24" s="12">
        <f>IFERROR((BV24/F24),0)</f>
        <v>0</v>
      </c>
      <c r="BY24" s="173" t="s">
        <v>266</v>
      </c>
      <c r="BZ24" s="122">
        <f t="shared" si="10"/>
        <v>309396</v>
      </c>
      <c r="CA24" s="135">
        <f t="shared" si="11"/>
        <v>59094636</v>
      </c>
      <c r="CB24" s="123">
        <f>IFERROR((1-(BZ24/AA24)),0)</f>
        <v>-0.39520914879417024</v>
      </c>
      <c r="CC24" s="123">
        <f>IFERROR((1-(CA24/AB24)),0)</f>
        <v>-0.64066461221634818</v>
      </c>
      <c r="CD24" s="124">
        <f>IFERROR((CB24/G24),0)</f>
        <v>0</v>
      </c>
      <c r="CE24" s="124">
        <f>IFERROR((CC24/F24),0)</f>
        <v>0</v>
      </c>
      <c r="CF24" s="142"/>
    </row>
    <row r="25" spans="1:84" ht="121.15" customHeight="1">
      <c r="A25" s="198"/>
      <c r="B25" s="184"/>
      <c r="C25" s="22" t="s">
        <v>181</v>
      </c>
      <c r="D25" s="22" t="s">
        <v>182</v>
      </c>
      <c r="E25" s="45" t="s">
        <v>101</v>
      </c>
      <c r="F25" s="23" t="s">
        <v>136</v>
      </c>
      <c r="G25" s="23" t="s">
        <v>136</v>
      </c>
      <c r="H25" s="23" t="s">
        <v>256</v>
      </c>
      <c r="I25" s="64">
        <f>2965</f>
        <v>2965</v>
      </c>
      <c r="J25" s="55">
        <v>465545</v>
      </c>
      <c r="K25" s="64">
        <v>811</v>
      </c>
      <c r="L25" s="21">
        <v>141925</v>
      </c>
      <c r="M25" s="64">
        <v>839</v>
      </c>
      <c r="N25" s="21">
        <v>146825</v>
      </c>
      <c r="O25" s="64">
        <v>1593</v>
      </c>
      <c r="P25" s="21">
        <v>278775</v>
      </c>
      <c r="Q25" s="64">
        <v>1411</v>
      </c>
      <c r="R25" s="21">
        <v>246925</v>
      </c>
      <c r="S25" s="64">
        <v>1097</v>
      </c>
      <c r="T25" s="21">
        <v>191975</v>
      </c>
      <c r="U25" s="64">
        <v>1705</v>
      </c>
      <c r="V25" s="21">
        <v>298375</v>
      </c>
      <c r="W25" s="58">
        <f t="shared" si="0"/>
        <v>2965</v>
      </c>
      <c r="X25" s="21">
        <f t="shared" si="0"/>
        <v>465545</v>
      </c>
      <c r="Y25" s="58">
        <f t="shared" si="1"/>
        <v>7456</v>
      </c>
      <c r="Z25" s="21">
        <f t="shared" si="2"/>
        <v>1304800</v>
      </c>
      <c r="AA25" s="58">
        <f>W25+Y25</f>
        <v>10421</v>
      </c>
      <c r="AB25" s="120">
        <f>Z25+X25</f>
        <v>1770345</v>
      </c>
      <c r="AC25" s="59">
        <f>12718</f>
        <v>12718</v>
      </c>
      <c r="AD25" s="21">
        <v>2327394</v>
      </c>
      <c r="AE25" s="59">
        <v>1854</v>
      </c>
      <c r="AF25" s="21">
        <v>339282</v>
      </c>
      <c r="AG25" s="59">
        <v>1395</v>
      </c>
      <c r="AH25" s="21">
        <v>255285</v>
      </c>
      <c r="AI25" s="58">
        <v>1403</v>
      </c>
      <c r="AJ25" s="21">
        <v>256749</v>
      </c>
      <c r="AK25" s="58">
        <v>942</v>
      </c>
      <c r="AL25" s="21">
        <v>172386</v>
      </c>
      <c r="AM25" s="58">
        <v>1184</v>
      </c>
      <c r="AN25" s="21">
        <v>216672</v>
      </c>
      <c r="AO25" s="58">
        <f>1264+161</f>
        <v>1425</v>
      </c>
      <c r="AP25" s="21">
        <f>231312+29463</f>
        <v>260775</v>
      </c>
      <c r="AQ25" s="58">
        <v>3219</v>
      </c>
      <c r="AR25" s="21">
        <v>614829</v>
      </c>
      <c r="AS25" s="58">
        <v>2208</v>
      </c>
      <c r="AT25" s="21">
        <v>421728</v>
      </c>
      <c r="AU25" s="58">
        <v>3475</v>
      </c>
      <c r="AV25" s="21">
        <v>663725</v>
      </c>
      <c r="AW25" s="58">
        <v>1033</v>
      </c>
      <c r="AX25" s="21">
        <v>197303</v>
      </c>
      <c r="AY25" s="58">
        <v>6551</v>
      </c>
      <c r="AZ25" s="21">
        <v>1251241</v>
      </c>
      <c r="BA25" s="58">
        <v>2691</v>
      </c>
      <c r="BB25" s="21">
        <v>513981</v>
      </c>
      <c r="BC25" s="58"/>
      <c r="BD25" s="21"/>
      <c r="BE25" s="58"/>
      <c r="BF25" s="21"/>
      <c r="BG25" s="58"/>
      <c r="BH25" s="21"/>
      <c r="BI25" s="58"/>
      <c r="BJ25" s="21"/>
      <c r="BK25" s="58"/>
      <c r="BL25" s="21"/>
      <c r="BM25" s="58"/>
      <c r="BN25" s="21"/>
      <c r="BO25" s="58">
        <f t="shared" si="3"/>
        <v>19177</v>
      </c>
      <c r="BP25" s="55">
        <f t="shared" si="4"/>
        <v>3662807</v>
      </c>
      <c r="BQ25" s="58">
        <f t="shared" si="5"/>
        <v>0</v>
      </c>
      <c r="BR25" s="58">
        <f t="shared" si="6"/>
        <v>0</v>
      </c>
      <c r="BS25" s="132">
        <f t="shared" si="7"/>
        <v>19177</v>
      </c>
      <c r="BT25" s="132">
        <f t="shared" si="8"/>
        <v>3662807</v>
      </c>
      <c r="BU25" s="11">
        <f t="shared" si="9"/>
        <v>-0.50786287152067944</v>
      </c>
      <c r="BV25" s="11">
        <f t="shared" si="29"/>
        <v>-0.57378037410081828</v>
      </c>
      <c r="BW25" s="146">
        <f>IFERROR((BV25/G25),0)</f>
        <v>0</v>
      </c>
      <c r="BX25" s="12">
        <f>IFERROR((BV25/F25),0)</f>
        <v>0</v>
      </c>
      <c r="BY25" s="173" t="s">
        <v>267</v>
      </c>
      <c r="BZ25" s="122">
        <f t="shared" si="10"/>
        <v>19177</v>
      </c>
      <c r="CA25" s="135">
        <f t="shared" si="11"/>
        <v>3662807</v>
      </c>
      <c r="CB25" s="123">
        <f>IFERROR((1-(BZ25/AA25)),0)</f>
        <v>-0.84022646579023119</v>
      </c>
      <c r="CC25" s="123">
        <f>IFERROR((1-(CA25/AB25)),0)</f>
        <v>-1.0689792102669253</v>
      </c>
      <c r="CD25" s="124">
        <f>IFERROR((CB25/G25),0)</f>
        <v>0</v>
      </c>
      <c r="CE25" s="124">
        <f>IFERROR((CC25/F25),0)</f>
        <v>0</v>
      </c>
      <c r="CF25" s="142"/>
    </row>
    <row r="26" spans="1:84" ht="60.75">
      <c r="A26" s="198"/>
      <c r="B26" s="193" t="s">
        <v>184</v>
      </c>
      <c r="C26" s="22" t="s">
        <v>185</v>
      </c>
      <c r="D26" s="22" t="s">
        <v>153</v>
      </c>
      <c r="E26" s="47" t="s">
        <v>101</v>
      </c>
      <c r="F26" s="46">
        <v>0.01</v>
      </c>
      <c r="G26" s="23" t="s">
        <v>136</v>
      </c>
      <c r="H26" s="23" t="s">
        <v>268</v>
      </c>
      <c r="I26" s="58">
        <v>0</v>
      </c>
      <c r="J26" s="55">
        <v>0</v>
      </c>
      <c r="K26" s="58">
        <v>0</v>
      </c>
      <c r="L26" s="21">
        <v>0</v>
      </c>
      <c r="M26" s="58">
        <v>0</v>
      </c>
      <c r="N26" s="21">
        <v>0</v>
      </c>
      <c r="O26" s="58">
        <v>0</v>
      </c>
      <c r="P26" s="21">
        <v>0</v>
      </c>
      <c r="Q26" s="58">
        <v>0</v>
      </c>
      <c r="R26" s="21">
        <v>0</v>
      </c>
      <c r="S26" s="58">
        <v>0</v>
      </c>
      <c r="T26" s="21">
        <v>0</v>
      </c>
      <c r="U26" s="58">
        <v>0</v>
      </c>
      <c r="V26" s="21">
        <v>0</v>
      </c>
      <c r="W26" s="58">
        <v>0</v>
      </c>
      <c r="X26" s="21">
        <f t="shared" si="0"/>
        <v>0</v>
      </c>
      <c r="Y26" s="58">
        <f t="shared" si="1"/>
        <v>0</v>
      </c>
      <c r="Z26" s="21">
        <f t="shared" si="2"/>
        <v>0</v>
      </c>
      <c r="AA26" s="58">
        <f t="shared" si="1"/>
        <v>0</v>
      </c>
      <c r="AB26" s="36">
        <v>0</v>
      </c>
      <c r="AC26" s="58">
        <f t="shared" si="1"/>
        <v>0</v>
      </c>
      <c r="AD26" s="21">
        <v>0</v>
      </c>
      <c r="AE26" s="58">
        <f t="shared" si="1"/>
        <v>0</v>
      </c>
      <c r="AF26" s="21">
        <v>0</v>
      </c>
      <c r="AG26" s="58">
        <f t="shared" si="1"/>
        <v>0</v>
      </c>
      <c r="AH26" s="21">
        <v>0</v>
      </c>
      <c r="AI26" s="58">
        <f t="shared" si="1"/>
        <v>0</v>
      </c>
      <c r="AJ26" s="21">
        <v>0</v>
      </c>
      <c r="AK26" s="58">
        <f t="shared" si="1"/>
        <v>0</v>
      </c>
      <c r="AL26" s="21">
        <v>0</v>
      </c>
      <c r="AM26" s="58">
        <v>0</v>
      </c>
      <c r="AN26" s="21">
        <v>0</v>
      </c>
      <c r="AO26" s="58">
        <v>0</v>
      </c>
      <c r="AP26" s="21">
        <v>0</v>
      </c>
      <c r="AQ26" s="58">
        <v>0</v>
      </c>
      <c r="AR26" s="21">
        <v>0</v>
      </c>
      <c r="AS26" s="58">
        <v>0</v>
      </c>
      <c r="AT26" s="21">
        <v>0</v>
      </c>
      <c r="AU26" s="58">
        <v>0</v>
      </c>
      <c r="AV26" s="21">
        <v>0</v>
      </c>
      <c r="AW26" s="58">
        <v>0</v>
      </c>
      <c r="AX26" s="21">
        <v>0</v>
      </c>
      <c r="AY26" s="58">
        <v>0</v>
      </c>
      <c r="AZ26" s="21">
        <v>0</v>
      </c>
      <c r="BA26" s="58">
        <v>0</v>
      </c>
      <c r="BB26" s="21">
        <v>0</v>
      </c>
      <c r="BC26" s="58"/>
      <c r="BD26" s="21"/>
      <c r="BE26" s="58"/>
      <c r="BF26" s="21"/>
      <c r="BG26" s="58"/>
      <c r="BH26" s="21"/>
      <c r="BI26" s="58"/>
      <c r="BJ26" s="21"/>
      <c r="BK26" s="58"/>
      <c r="BL26" s="21"/>
      <c r="BM26" s="58"/>
      <c r="BN26" s="21"/>
      <c r="BO26" s="58">
        <f t="shared" si="3"/>
        <v>0</v>
      </c>
      <c r="BP26" s="55">
        <f t="shared" si="4"/>
        <v>0</v>
      </c>
      <c r="BQ26" s="58">
        <f t="shared" si="5"/>
        <v>0</v>
      </c>
      <c r="BR26" s="58">
        <f t="shared" si="6"/>
        <v>0</v>
      </c>
      <c r="BS26" s="132">
        <f t="shared" si="7"/>
        <v>0</v>
      </c>
      <c r="BT26" s="132">
        <f t="shared" si="8"/>
        <v>0</v>
      </c>
      <c r="BU26" s="11">
        <f t="shared" si="9"/>
        <v>0</v>
      </c>
      <c r="BV26" s="11">
        <f t="shared" si="29"/>
        <v>0</v>
      </c>
      <c r="BW26" s="146">
        <f>IFERROR((BV26/G26),0)</f>
        <v>0</v>
      </c>
      <c r="BX26" s="12">
        <f>IFERROR((BV26/F26),0)</f>
        <v>0</v>
      </c>
      <c r="BY26" s="137"/>
      <c r="BZ26" s="122">
        <f t="shared" si="10"/>
        <v>0</v>
      </c>
      <c r="CA26" s="135">
        <f t="shared" si="11"/>
        <v>0</v>
      </c>
      <c r="CB26" s="123">
        <f>IFERROR((1-(BZ26/AA26)),0)</f>
        <v>0</v>
      </c>
      <c r="CC26" s="123">
        <f>IFERROR((1-(CA26/AB26)),0)</f>
        <v>0</v>
      </c>
      <c r="CD26" s="124">
        <f>IFERROR((CB26/G26),0)</f>
        <v>0</v>
      </c>
      <c r="CE26" s="124">
        <f>IFERROR((CC26/F26),0)</f>
        <v>0</v>
      </c>
      <c r="CF26" s="137"/>
    </row>
    <row r="27" spans="1:84" ht="68.25" customHeight="1">
      <c r="A27" s="198"/>
      <c r="B27" s="201"/>
      <c r="C27" s="22" t="s">
        <v>187</v>
      </c>
      <c r="D27" s="22" t="s">
        <v>153</v>
      </c>
      <c r="E27" s="47" t="s">
        <v>101</v>
      </c>
      <c r="F27" s="46">
        <v>0.01</v>
      </c>
      <c r="G27" s="23" t="s">
        <v>136</v>
      </c>
      <c r="H27" s="23" t="s">
        <v>268</v>
      </c>
      <c r="I27" s="58">
        <v>0</v>
      </c>
      <c r="J27" s="55">
        <v>0</v>
      </c>
      <c r="K27" s="58">
        <v>0</v>
      </c>
      <c r="L27" s="21">
        <v>0</v>
      </c>
      <c r="M27" s="58">
        <v>0</v>
      </c>
      <c r="N27" s="21">
        <v>0</v>
      </c>
      <c r="O27" s="58">
        <v>0</v>
      </c>
      <c r="P27" s="21">
        <v>0</v>
      </c>
      <c r="Q27" s="58">
        <v>0</v>
      </c>
      <c r="R27" s="21">
        <v>0</v>
      </c>
      <c r="S27" s="58">
        <v>0</v>
      </c>
      <c r="T27" s="21">
        <v>0</v>
      </c>
      <c r="U27" s="58">
        <v>0</v>
      </c>
      <c r="V27" s="21">
        <v>0</v>
      </c>
      <c r="W27" s="58">
        <v>0</v>
      </c>
      <c r="X27" s="21">
        <f t="shared" si="0"/>
        <v>0</v>
      </c>
      <c r="Y27" s="58">
        <f t="shared" si="1"/>
        <v>0</v>
      </c>
      <c r="Z27" s="21">
        <f t="shared" si="2"/>
        <v>0</v>
      </c>
      <c r="AA27" s="58">
        <f t="shared" si="1"/>
        <v>0</v>
      </c>
      <c r="AB27" s="36">
        <v>0</v>
      </c>
      <c r="AC27" s="58">
        <f t="shared" si="1"/>
        <v>0</v>
      </c>
      <c r="AD27" s="21">
        <v>0</v>
      </c>
      <c r="AE27" s="58">
        <f t="shared" si="1"/>
        <v>0</v>
      </c>
      <c r="AF27" s="21">
        <v>0</v>
      </c>
      <c r="AG27" s="58">
        <f t="shared" si="1"/>
        <v>0</v>
      </c>
      <c r="AH27" s="21">
        <v>0</v>
      </c>
      <c r="AI27" s="46">
        <v>0</v>
      </c>
      <c r="AJ27" s="21">
        <v>0</v>
      </c>
      <c r="AK27" s="58">
        <f t="shared" si="1"/>
        <v>0</v>
      </c>
      <c r="AL27" s="21">
        <v>0</v>
      </c>
      <c r="AM27" s="58">
        <v>0</v>
      </c>
      <c r="AN27" s="21">
        <v>0</v>
      </c>
      <c r="AO27" s="58">
        <v>0</v>
      </c>
      <c r="AP27" s="21">
        <v>0</v>
      </c>
      <c r="AQ27" s="58"/>
      <c r="AR27" s="21"/>
      <c r="AS27" s="58"/>
      <c r="AT27" s="21"/>
      <c r="AU27" s="58"/>
      <c r="AV27" s="21"/>
      <c r="AW27" s="58"/>
      <c r="AX27" s="21"/>
      <c r="AY27" s="58"/>
      <c r="AZ27" s="21"/>
      <c r="BA27" s="58"/>
      <c r="BB27" s="21"/>
      <c r="BC27" s="58"/>
      <c r="BD27" s="21"/>
      <c r="BE27" s="58"/>
      <c r="BF27" s="21"/>
      <c r="BG27" s="58"/>
      <c r="BH27" s="21"/>
      <c r="BI27" s="58"/>
      <c r="BJ27" s="21"/>
      <c r="BK27" s="58"/>
      <c r="BL27" s="21"/>
      <c r="BM27" s="58"/>
      <c r="BN27" s="21"/>
      <c r="BO27" s="58">
        <f t="shared" si="3"/>
        <v>0</v>
      </c>
      <c r="BP27" s="55">
        <f t="shared" si="4"/>
        <v>0</v>
      </c>
      <c r="BQ27" s="58">
        <f t="shared" si="5"/>
        <v>0</v>
      </c>
      <c r="BR27" s="58">
        <f t="shared" si="6"/>
        <v>0</v>
      </c>
      <c r="BS27" s="132">
        <f t="shared" si="7"/>
        <v>0</v>
      </c>
      <c r="BT27" s="132">
        <f t="shared" si="8"/>
        <v>0</v>
      </c>
      <c r="BU27" s="11">
        <f t="shared" si="9"/>
        <v>0</v>
      </c>
      <c r="BV27" s="11">
        <f t="shared" si="29"/>
        <v>0</v>
      </c>
      <c r="BW27" s="146">
        <f>IFERROR((BV27/G27),0)</f>
        <v>0</v>
      </c>
      <c r="BX27" s="12">
        <f>IFERROR((BV27/F27),0)</f>
        <v>0</v>
      </c>
      <c r="BY27" s="137"/>
      <c r="BZ27" s="122">
        <f t="shared" si="10"/>
        <v>0</v>
      </c>
      <c r="CA27" s="135">
        <f t="shared" si="11"/>
        <v>0</v>
      </c>
      <c r="CB27" s="123">
        <f>IFERROR((1-(BZ27/AA27)),0)</f>
        <v>0</v>
      </c>
      <c r="CC27" s="123">
        <f>IFERROR((1-(CA27/AB27)),0)</f>
        <v>0</v>
      </c>
      <c r="CD27" s="124">
        <f>IFERROR((CB27/G27),0)</f>
        <v>0</v>
      </c>
      <c r="CE27" s="124">
        <f>IFERROR((CC27/F27),0)</f>
        <v>0</v>
      </c>
      <c r="CF27" s="137"/>
    </row>
    <row r="28" spans="1:84" ht="60.75">
      <c r="A28" s="198"/>
      <c r="B28" s="193" t="s">
        <v>188</v>
      </c>
      <c r="C28" s="22" t="s">
        <v>189</v>
      </c>
      <c r="D28" s="22" t="s">
        <v>190</v>
      </c>
      <c r="E28" s="47" t="s">
        <v>101</v>
      </c>
      <c r="F28" s="46">
        <v>0</v>
      </c>
      <c r="G28" s="23" t="s">
        <v>136</v>
      </c>
      <c r="H28" s="23" t="s">
        <v>268</v>
      </c>
      <c r="I28" s="58">
        <v>0</v>
      </c>
      <c r="J28" s="55">
        <v>0</v>
      </c>
      <c r="K28" s="58">
        <v>0</v>
      </c>
      <c r="L28" s="21">
        <v>0</v>
      </c>
      <c r="M28" s="58">
        <v>0</v>
      </c>
      <c r="N28" s="21">
        <v>0</v>
      </c>
      <c r="O28" s="58">
        <v>0</v>
      </c>
      <c r="P28" s="21">
        <v>0</v>
      </c>
      <c r="Q28" s="58">
        <v>0</v>
      </c>
      <c r="R28" s="21">
        <v>0</v>
      </c>
      <c r="S28" s="58">
        <v>0</v>
      </c>
      <c r="T28" s="21">
        <v>0</v>
      </c>
      <c r="U28" s="58">
        <v>0</v>
      </c>
      <c r="V28" s="21">
        <v>0</v>
      </c>
      <c r="W28" s="58">
        <v>0</v>
      </c>
      <c r="X28" s="21">
        <f t="shared" si="0"/>
        <v>0</v>
      </c>
      <c r="Y28" s="58">
        <f t="shared" si="1"/>
        <v>0</v>
      </c>
      <c r="Z28" s="21">
        <f t="shared" si="2"/>
        <v>0</v>
      </c>
      <c r="AA28" s="58">
        <f t="shared" si="1"/>
        <v>0</v>
      </c>
      <c r="AB28" s="36">
        <v>0</v>
      </c>
      <c r="AC28" s="58">
        <f t="shared" si="1"/>
        <v>0</v>
      </c>
      <c r="AD28" s="21">
        <v>0</v>
      </c>
      <c r="AE28" s="58">
        <f t="shared" si="1"/>
        <v>0</v>
      </c>
      <c r="AF28" s="21">
        <v>0</v>
      </c>
      <c r="AG28" s="58">
        <f t="shared" si="1"/>
        <v>0</v>
      </c>
      <c r="AH28" s="21">
        <v>0</v>
      </c>
      <c r="AI28" s="58">
        <f t="shared" ref="AI28" si="30">U28+W28+Y28+AA28+AC28+AE28</f>
        <v>0</v>
      </c>
      <c r="AJ28" s="21">
        <v>0</v>
      </c>
      <c r="AK28" s="58">
        <f t="shared" ref="AK28" si="31">W28+Y28+AA28+AC28+AE28+AG28</f>
        <v>0</v>
      </c>
      <c r="AL28" s="21">
        <v>0</v>
      </c>
      <c r="AM28" s="58">
        <f t="shared" ref="AM28" si="32">Y28+AA28+AC28+AE28+AG28+AI28</f>
        <v>0</v>
      </c>
      <c r="AN28" s="21">
        <v>0</v>
      </c>
      <c r="AO28" s="58">
        <f t="shared" ref="AO28" si="33">AA28+AC28+AE28+AG28+AI28+AK28</f>
        <v>0</v>
      </c>
      <c r="AP28" s="21">
        <v>0</v>
      </c>
      <c r="AQ28" s="58"/>
      <c r="AR28" s="21"/>
      <c r="AS28" s="58"/>
      <c r="AT28" s="21"/>
      <c r="AU28" s="58"/>
      <c r="AV28" s="21"/>
      <c r="AW28" s="58"/>
      <c r="AX28" s="21"/>
      <c r="AY28" s="58"/>
      <c r="AZ28" s="21"/>
      <c r="BA28" s="58"/>
      <c r="BB28" s="21"/>
      <c r="BC28" s="58"/>
      <c r="BD28" s="21"/>
      <c r="BE28" s="58"/>
      <c r="BF28" s="21"/>
      <c r="BG28" s="58"/>
      <c r="BH28" s="21"/>
      <c r="BI28" s="58"/>
      <c r="BJ28" s="21"/>
      <c r="BK28" s="58"/>
      <c r="BL28" s="21"/>
      <c r="BM28" s="58"/>
      <c r="BN28" s="21"/>
      <c r="BO28" s="58">
        <f t="shared" si="3"/>
        <v>0</v>
      </c>
      <c r="BP28" s="55">
        <f t="shared" si="4"/>
        <v>0</v>
      </c>
      <c r="BQ28" s="58">
        <f t="shared" si="5"/>
        <v>0</v>
      </c>
      <c r="BR28" s="58">
        <f t="shared" si="6"/>
        <v>0</v>
      </c>
      <c r="BS28" s="132">
        <f t="shared" si="7"/>
        <v>0</v>
      </c>
      <c r="BT28" s="132">
        <f t="shared" si="8"/>
        <v>0</v>
      </c>
      <c r="BU28" s="11">
        <f t="shared" si="9"/>
        <v>0</v>
      </c>
      <c r="BV28" s="11">
        <f t="shared" si="29"/>
        <v>0</v>
      </c>
      <c r="BW28" s="146">
        <f>IFERROR((BV28/G28),0)</f>
        <v>0</v>
      </c>
      <c r="BX28" s="12">
        <f>IFERROR((BV28/F28),0)</f>
        <v>0</v>
      </c>
      <c r="BY28" s="137"/>
      <c r="BZ28" s="122">
        <f t="shared" si="10"/>
        <v>0</v>
      </c>
      <c r="CA28" s="135">
        <f t="shared" si="11"/>
        <v>0</v>
      </c>
      <c r="CB28" s="123">
        <f>IFERROR((1-(BZ28/AA28)),0)</f>
        <v>0</v>
      </c>
      <c r="CC28" s="123">
        <f>IFERROR((1-(CA28/AB28)),0)</f>
        <v>0</v>
      </c>
      <c r="CD28" s="124">
        <f>IFERROR((CB28/G28),0)</f>
        <v>0</v>
      </c>
      <c r="CE28" s="124">
        <f>IFERROR((CC28/F28),0)</f>
        <v>0</v>
      </c>
      <c r="CF28" s="137"/>
    </row>
    <row r="29" spans="1:84" ht="60.75">
      <c r="A29" s="198"/>
      <c r="B29" s="201"/>
      <c r="C29" s="22" t="s">
        <v>192</v>
      </c>
      <c r="D29" s="22" t="s">
        <v>190</v>
      </c>
      <c r="E29" s="47" t="s">
        <v>101</v>
      </c>
      <c r="F29" s="46">
        <v>0</v>
      </c>
      <c r="G29" s="23" t="s">
        <v>136</v>
      </c>
      <c r="H29" s="23" t="s">
        <v>268</v>
      </c>
      <c r="I29" s="58">
        <v>0</v>
      </c>
      <c r="J29" s="55">
        <v>0</v>
      </c>
      <c r="K29" s="58">
        <v>0</v>
      </c>
      <c r="L29" s="21">
        <v>0</v>
      </c>
      <c r="M29" s="58">
        <v>0</v>
      </c>
      <c r="N29" s="21">
        <v>0</v>
      </c>
      <c r="O29" s="58">
        <v>0</v>
      </c>
      <c r="P29" s="21">
        <v>0</v>
      </c>
      <c r="Q29" s="58">
        <v>0</v>
      </c>
      <c r="R29" s="21">
        <v>0</v>
      </c>
      <c r="S29" s="58">
        <v>0</v>
      </c>
      <c r="T29" s="21">
        <v>0</v>
      </c>
      <c r="U29" s="58">
        <v>0</v>
      </c>
      <c r="V29" s="21">
        <v>0</v>
      </c>
      <c r="W29" s="58">
        <v>0</v>
      </c>
      <c r="X29" s="21">
        <f t="shared" si="0"/>
        <v>0</v>
      </c>
      <c r="Y29" s="58">
        <f t="shared" si="1"/>
        <v>0</v>
      </c>
      <c r="Z29" s="21">
        <f t="shared" si="2"/>
        <v>0</v>
      </c>
      <c r="AA29" s="58">
        <f t="shared" si="1"/>
        <v>0</v>
      </c>
      <c r="AB29" s="36">
        <v>0</v>
      </c>
      <c r="AC29" s="58">
        <f t="shared" si="1"/>
        <v>0</v>
      </c>
      <c r="AD29" s="21">
        <v>0</v>
      </c>
      <c r="AE29" s="58">
        <f t="shared" si="1"/>
        <v>0</v>
      </c>
      <c r="AF29" s="21">
        <v>0</v>
      </c>
      <c r="AG29" s="58">
        <v>0</v>
      </c>
      <c r="AH29" s="21">
        <v>0</v>
      </c>
      <c r="AI29" s="58">
        <v>0</v>
      </c>
      <c r="AJ29" s="21">
        <v>0</v>
      </c>
      <c r="AK29" s="58">
        <v>0</v>
      </c>
      <c r="AL29" s="21">
        <v>0</v>
      </c>
      <c r="AM29" s="58">
        <v>0</v>
      </c>
      <c r="AN29" s="21">
        <v>0</v>
      </c>
      <c r="AO29" s="58">
        <v>0</v>
      </c>
      <c r="AP29" s="21">
        <v>0</v>
      </c>
      <c r="AQ29" s="58"/>
      <c r="AR29" s="21"/>
      <c r="AS29" s="58"/>
      <c r="AT29" s="21"/>
      <c r="AU29" s="58"/>
      <c r="AV29" s="21"/>
      <c r="AW29" s="58"/>
      <c r="AX29" s="21"/>
      <c r="AY29" s="58"/>
      <c r="AZ29" s="21"/>
      <c r="BA29" s="58"/>
      <c r="BB29" s="21"/>
      <c r="BC29" s="58"/>
      <c r="BD29" s="21"/>
      <c r="BE29" s="58"/>
      <c r="BF29" s="21"/>
      <c r="BG29" s="58"/>
      <c r="BH29" s="21"/>
      <c r="BI29" s="58"/>
      <c r="BJ29" s="21"/>
      <c r="BK29" s="58"/>
      <c r="BL29" s="21"/>
      <c r="BM29" s="58"/>
      <c r="BN29" s="21"/>
      <c r="BO29" s="58">
        <f t="shared" si="3"/>
        <v>0</v>
      </c>
      <c r="BP29" s="55">
        <f t="shared" si="4"/>
        <v>0</v>
      </c>
      <c r="BQ29" s="58">
        <f t="shared" si="5"/>
        <v>0</v>
      </c>
      <c r="BR29" s="58">
        <f t="shared" si="6"/>
        <v>0</v>
      </c>
      <c r="BS29" s="132">
        <f t="shared" si="7"/>
        <v>0</v>
      </c>
      <c r="BT29" s="132">
        <f t="shared" si="8"/>
        <v>0</v>
      </c>
      <c r="BU29" s="11">
        <f t="shared" si="9"/>
        <v>0</v>
      </c>
      <c r="BV29" s="11">
        <f t="shared" si="29"/>
        <v>0</v>
      </c>
      <c r="BW29" s="146">
        <f>IFERROR((BV29/G29),0)</f>
        <v>0</v>
      </c>
      <c r="BX29" s="12">
        <f>IFERROR((BV29/F29),0)</f>
        <v>0</v>
      </c>
      <c r="BY29" s="137"/>
      <c r="BZ29" s="122">
        <f t="shared" si="10"/>
        <v>0</v>
      </c>
      <c r="CA29" s="135">
        <f t="shared" si="11"/>
        <v>0</v>
      </c>
      <c r="CB29" s="123">
        <f>IFERROR((1-(BZ29/AA29)),0)</f>
        <v>0</v>
      </c>
      <c r="CC29" s="123">
        <f>IFERROR((1-(CA29/AB29)),0)</f>
        <v>0</v>
      </c>
      <c r="CD29" s="124">
        <f>IFERROR((CB29/G29),0)</f>
        <v>0</v>
      </c>
      <c r="CE29" s="124">
        <f>IFERROR((CC29/F29),0)</f>
        <v>0</v>
      </c>
      <c r="CF29" s="137"/>
    </row>
    <row r="30" spans="1:84" ht="98.25" customHeight="1">
      <c r="A30" s="198"/>
      <c r="B30" s="22" t="s">
        <v>193</v>
      </c>
      <c r="C30" s="22" t="s">
        <v>194</v>
      </c>
      <c r="D30" s="47" t="s">
        <v>190</v>
      </c>
      <c r="E30" s="45" t="s">
        <v>101</v>
      </c>
      <c r="F30" s="23" t="s">
        <v>136</v>
      </c>
      <c r="G30" s="23" t="s">
        <v>136</v>
      </c>
      <c r="H30" s="23" t="s">
        <v>253</v>
      </c>
      <c r="I30" s="23">
        <v>0</v>
      </c>
      <c r="J30" s="55">
        <v>0</v>
      </c>
      <c r="K30" s="58">
        <v>0</v>
      </c>
      <c r="L30" s="21">
        <v>0</v>
      </c>
      <c r="M30" s="58">
        <v>1</v>
      </c>
      <c r="N30" s="21">
        <v>76101671</v>
      </c>
      <c r="O30" s="58">
        <v>0</v>
      </c>
      <c r="P30" s="21">
        <v>0</v>
      </c>
      <c r="Q30" s="58">
        <v>0</v>
      </c>
      <c r="R30" s="21">
        <v>0</v>
      </c>
      <c r="S30" s="58">
        <v>0</v>
      </c>
      <c r="T30" s="21">
        <v>0</v>
      </c>
      <c r="U30" s="58">
        <v>0</v>
      </c>
      <c r="V30" s="21">
        <v>0</v>
      </c>
      <c r="W30" s="58">
        <v>0</v>
      </c>
      <c r="X30" s="21">
        <v>0</v>
      </c>
      <c r="Y30" s="58">
        <f t="shared" si="1"/>
        <v>1</v>
      </c>
      <c r="Z30" s="21">
        <f>L30+N30+P30+R30+T30+V30</f>
        <v>76101671</v>
      </c>
      <c r="AA30" s="58">
        <f>W30+Y30</f>
        <v>1</v>
      </c>
      <c r="AB30" s="120">
        <f>Z30+X30</f>
        <v>76101671</v>
      </c>
      <c r="AC30" s="23">
        <v>0</v>
      </c>
      <c r="AD30" s="21">
        <v>0</v>
      </c>
      <c r="AE30" s="23">
        <v>0</v>
      </c>
      <c r="AF30" s="21">
        <v>0</v>
      </c>
      <c r="AG30" s="58">
        <f t="shared" si="1"/>
        <v>2</v>
      </c>
      <c r="AH30" s="21">
        <v>84878705</v>
      </c>
      <c r="AI30" s="58">
        <v>0</v>
      </c>
      <c r="AJ30" s="21">
        <v>0</v>
      </c>
      <c r="AK30" s="58">
        <v>0</v>
      </c>
      <c r="AL30" s="21">
        <v>0</v>
      </c>
      <c r="AM30" s="58">
        <v>0</v>
      </c>
      <c r="AN30" s="21">
        <v>0</v>
      </c>
      <c r="AO30" s="58">
        <v>0</v>
      </c>
      <c r="AP30" s="21">
        <v>0</v>
      </c>
      <c r="AQ30" s="58"/>
      <c r="AR30" s="21"/>
      <c r="AS30" s="58"/>
      <c r="AT30" s="21"/>
      <c r="AU30" s="58"/>
      <c r="AV30" s="21"/>
      <c r="AW30" s="58"/>
      <c r="AX30" s="21"/>
      <c r="AY30" s="58"/>
      <c r="AZ30" s="21"/>
      <c r="BA30" s="58"/>
      <c r="BB30" s="21"/>
      <c r="BC30" s="58"/>
      <c r="BD30" s="21"/>
      <c r="BE30" s="58"/>
      <c r="BF30" s="21"/>
      <c r="BG30" s="58"/>
      <c r="BH30" s="21"/>
      <c r="BI30" s="58"/>
      <c r="BJ30" s="21"/>
      <c r="BK30" s="58"/>
      <c r="BL30" s="21"/>
      <c r="BM30" s="58"/>
      <c r="BN30" s="21"/>
      <c r="BO30" s="58">
        <f t="shared" si="3"/>
        <v>0</v>
      </c>
      <c r="BP30" s="55">
        <f t="shared" si="4"/>
        <v>0</v>
      </c>
      <c r="BQ30" s="58">
        <f t="shared" si="5"/>
        <v>0</v>
      </c>
      <c r="BR30" s="58">
        <f t="shared" si="6"/>
        <v>0</v>
      </c>
      <c r="BS30" s="132">
        <f t="shared" si="7"/>
        <v>0</v>
      </c>
      <c r="BT30" s="132">
        <f t="shared" si="8"/>
        <v>0</v>
      </c>
      <c r="BU30" s="11">
        <f t="shared" si="9"/>
        <v>0</v>
      </c>
      <c r="BV30" s="11">
        <f t="shared" si="29"/>
        <v>0</v>
      </c>
      <c r="BW30" s="146">
        <f>IFERROR((BV30/G30),0)</f>
        <v>0</v>
      </c>
      <c r="BX30" s="12">
        <f>IFERROR((BV30/F30),0)</f>
        <v>0</v>
      </c>
      <c r="BY30" s="137"/>
      <c r="BZ30" s="122">
        <f t="shared" si="10"/>
        <v>0</v>
      </c>
      <c r="CA30" s="135">
        <f t="shared" si="11"/>
        <v>0</v>
      </c>
      <c r="CB30" s="123">
        <f>IFERROR((1-(BZ30/AA30)),0)</f>
        <v>1</v>
      </c>
      <c r="CC30" s="123">
        <f>IFERROR((1-(CA30/AB30)),0)</f>
        <v>1</v>
      </c>
      <c r="CD30" s="124">
        <f>IFERROR((CB30/G30),0)</f>
        <v>0</v>
      </c>
      <c r="CE30" s="124">
        <f>IFERROR((CC30/F30),0)</f>
        <v>0</v>
      </c>
      <c r="CF30" s="142"/>
    </row>
    <row r="31" spans="1:84" ht="180" customHeight="1">
      <c r="A31" s="190" t="s">
        <v>198</v>
      </c>
      <c r="B31" s="193" t="s">
        <v>199</v>
      </c>
      <c r="C31" s="26" t="s">
        <v>200</v>
      </c>
      <c r="D31" s="26" t="s">
        <v>201</v>
      </c>
      <c r="E31" s="45" t="s">
        <v>101</v>
      </c>
      <c r="F31" s="23" t="s">
        <v>136</v>
      </c>
      <c r="G31" s="23" t="s">
        <v>136</v>
      </c>
      <c r="H31" s="23" t="s">
        <v>256</v>
      </c>
      <c r="I31" s="60">
        <v>271</v>
      </c>
      <c r="J31" s="55">
        <v>2696325</v>
      </c>
      <c r="K31" s="58">
        <v>104.29</v>
      </c>
      <c r="L31" s="21">
        <v>906817.5</v>
      </c>
      <c r="M31" s="58">
        <v>104.29</v>
      </c>
      <c r="N31" s="21">
        <v>906817.5</v>
      </c>
      <c r="O31" s="58">
        <v>53.664999999999999</v>
      </c>
      <c r="P31" s="21">
        <v>528161</v>
      </c>
      <c r="Q31" s="58">
        <v>53.664999999999999</v>
      </c>
      <c r="R31" s="21">
        <v>528161</v>
      </c>
      <c r="S31" s="58">
        <v>68.180000000000007</v>
      </c>
      <c r="T31" s="21">
        <v>651991.5</v>
      </c>
      <c r="U31" s="58">
        <v>68.180000000000007</v>
      </c>
      <c r="V31" s="21">
        <v>651991.5</v>
      </c>
      <c r="W31" s="58">
        <f t="shared" si="0"/>
        <v>271</v>
      </c>
      <c r="X31" s="21">
        <f t="shared" si="0"/>
        <v>2696325</v>
      </c>
      <c r="Y31" s="58">
        <f t="shared" si="1"/>
        <v>452.27000000000004</v>
      </c>
      <c r="Z31" s="21">
        <f t="shared" si="2"/>
        <v>4173940</v>
      </c>
      <c r="AA31" s="58">
        <f>W31+Y31</f>
        <v>723.27</v>
      </c>
      <c r="AB31" s="120">
        <f>Z31+X31</f>
        <v>6870265</v>
      </c>
      <c r="AC31" s="56">
        <v>444</v>
      </c>
      <c r="AD31" s="21">
        <v>4450111</v>
      </c>
      <c r="AE31" s="58">
        <v>65.477699999999999</v>
      </c>
      <c r="AF31" s="21">
        <v>684096</v>
      </c>
      <c r="AG31" s="58">
        <v>65.477699999999999</v>
      </c>
      <c r="AH31" s="21">
        <v>684095</v>
      </c>
      <c r="AI31" s="58">
        <v>85.596649999999997</v>
      </c>
      <c r="AJ31" s="21">
        <v>1746669</v>
      </c>
      <c r="AK31" s="58">
        <v>85.596649999999997</v>
      </c>
      <c r="AL31" s="21">
        <v>1746668</v>
      </c>
      <c r="AM31" s="145">
        <v>101.8432</v>
      </c>
      <c r="AN31" s="129">
        <v>1050046</v>
      </c>
      <c r="AO31" s="145">
        <v>101.8432</v>
      </c>
      <c r="AP31" s="129">
        <v>1050046</v>
      </c>
      <c r="AQ31" s="128">
        <v>82.682450000000003</v>
      </c>
      <c r="AR31" s="144">
        <v>870963.07599999988</v>
      </c>
      <c r="AS31" s="128">
        <v>82.682450000000003</v>
      </c>
      <c r="AT31" s="129">
        <v>870963.07599999988</v>
      </c>
      <c r="AU31" s="128">
        <v>99.759449999999987</v>
      </c>
      <c r="AV31" s="129">
        <v>1051384.3149999999</v>
      </c>
      <c r="AW31" s="128">
        <v>99.759449999999987</v>
      </c>
      <c r="AX31" s="129">
        <v>1051384.3149999999</v>
      </c>
      <c r="AY31" s="128">
        <v>84.244049999999987</v>
      </c>
      <c r="AZ31" s="129">
        <v>843618.15899999999</v>
      </c>
      <c r="BA31" s="128">
        <v>84.244049999999987</v>
      </c>
      <c r="BB31" s="129">
        <v>843618.15899999999</v>
      </c>
      <c r="BC31" s="128"/>
      <c r="BD31" s="129"/>
      <c r="BE31" s="128"/>
      <c r="BF31" s="129"/>
      <c r="BG31" s="128"/>
      <c r="BH31" s="129"/>
      <c r="BI31" s="128"/>
      <c r="BJ31" s="129"/>
      <c r="BK31" s="128"/>
      <c r="BL31" s="129"/>
      <c r="BM31" s="128"/>
      <c r="BN31" s="129"/>
      <c r="BO31" s="119">
        <f t="shared" si="3"/>
        <v>533.37189999999998</v>
      </c>
      <c r="BP31" s="55">
        <f t="shared" si="4"/>
        <v>5531931.0999999996</v>
      </c>
      <c r="BQ31" s="58">
        <f t="shared" si="5"/>
        <v>0</v>
      </c>
      <c r="BR31" s="58">
        <f t="shared" si="6"/>
        <v>0</v>
      </c>
      <c r="BS31" s="132">
        <f t="shared" si="7"/>
        <v>533.37189999999998</v>
      </c>
      <c r="BT31" s="132">
        <f t="shared" si="8"/>
        <v>5531931.0999999996</v>
      </c>
      <c r="BU31" s="11">
        <f t="shared" si="9"/>
        <v>-0.20128806306306313</v>
      </c>
      <c r="BV31" s="11">
        <f t="shared" si="29"/>
        <v>-0.2430995766173023</v>
      </c>
      <c r="BW31" s="146">
        <f>IFERROR((BV31/G31),0)</f>
        <v>0</v>
      </c>
      <c r="BX31" s="12">
        <f>IFERROR((BV31/F31),0)</f>
        <v>0</v>
      </c>
      <c r="BY31" s="173" t="s">
        <v>269</v>
      </c>
      <c r="BZ31" s="122">
        <f t="shared" si="10"/>
        <v>533.37189999999998</v>
      </c>
      <c r="CA31" s="135">
        <f t="shared" si="11"/>
        <v>5531931.0999999996</v>
      </c>
      <c r="CB31" s="123">
        <f>IFERROR((1-(BZ31/AA31)),0)</f>
        <v>0.26255492416386694</v>
      </c>
      <c r="CC31" s="123">
        <f>IFERROR((1-(CA31/AB31)),0)</f>
        <v>0.19480091379299058</v>
      </c>
      <c r="CD31" s="124">
        <f>IFERROR((CB31/G31),0)</f>
        <v>0</v>
      </c>
      <c r="CE31" s="124">
        <f>IFERROR((CC31/F31),0)</f>
        <v>0</v>
      </c>
      <c r="CF31" s="142"/>
    </row>
    <row r="32" spans="1:84" ht="45.75">
      <c r="A32" s="191"/>
      <c r="B32" s="194"/>
      <c r="C32" s="26" t="s">
        <v>203</v>
      </c>
      <c r="D32" s="26" t="s">
        <v>201</v>
      </c>
      <c r="E32" s="80" t="s">
        <v>101</v>
      </c>
      <c r="F32" s="23" t="s">
        <v>136</v>
      </c>
      <c r="G32" s="23" t="s">
        <v>136</v>
      </c>
      <c r="H32" s="23" t="s">
        <v>256</v>
      </c>
      <c r="I32" s="23" t="s">
        <v>136</v>
      </c>
      <c r="J32" s="23" t="s">
        <v>136</v>
      </c>
      <c r="K32" s="23" t="s">
        <v>136</v>
      </c>
      <c r="L32" s="23" t="s">
        <v>136</v>
      </c>
      <c r="M32" s="23" t="s">
        <v>136</v>
      </c>
      <c r="N32" s="23" t="s">
        <v>136</v>
      </c>
      <c r="O32" s="23" t="s">
        <v>136</v>
      </c>
      <c r="P32" s="23" t="s">
        <v>136</v>
      </c>
      <c r="Q32" s="23" t="s">
        <v>136</v>
      </c>
      <c r="R32" s="23" t="s">
        <v>136</v>
      </c>
      <c r="S32" s="23" t="s">
        <v>136</v>
      </c>
      <c r="T32" s="23" t="s">
        <v>136</v>
      </c>
      <c r="U32" s="23" t="s">
        <v>136</v>
      </c>
      <c r="V32" s="23" t="s">
        <v>136</v>
      </c>
      <c r="W32" s="23" t="s">
        <v>136</v>
      </c>
      <c r="X32" s="23" t="s">
        <v>136</v>
      </c>
      <c r="Y32" s="23" t="s">
        <v>136</v>
      </c>
      <c r="Z32" s="23" t="s">
        <v>136</v>
      </c>
      <c r="AA32" s="23" t="s">
        <v>136</v>
      </c>
      <c r="AB32" s="23" t="s">
        <v>136</v>
      </c>
      <c r="AC32" s="23" t="s">
        <v>136</v>
      </c>
      <c r="AD32" s="23" t="s">
        <v>136</v>
      </c>
      <c r="AE32" s="23" t="s">
        <v>136</v>
      </c>
      <c r="AF32" s="23" t="s">
        <v>136</v>
      </c>
      <c r="AG32" s="23" t="s">
        <v>136</v>
      </c>
      <c r="AH32" s="23" t="s">
        <v>136</v>
      </c>
      <c r="AI32" s="23" t="s">
        <v>136</v>
      </c>
      <c r="AJ32" s="23" t="s">
        <v>136</v>
      </c>
      <c r="AK32" s="23" t="s">
        <v>136</v>
      </c>
      <c r="AL32" s="23" t="s">
        <v>136</v>
      </c>
      <c r="AM32" s="23" t="s">
        <v>136</v>
      </c>
      <c r="AN32" s="23" t="s">
        <v>136</v>
      </c>
      <c r="AO32" s="23" t="s">
        <v>136</v>
      </c>
      <c r="AP32" s="23" t="s">
        <v>136</v>
      </c>
      <c r="AQ32" s="23" t="s">
        <v>136</v>
      </c>
      <c r="AR32" s="23" t="s">
        <v>136</v>
      </c>
      <c r="AS32" s="23" t="s">
        <v>136</v>
      </c>
      <c r="AT32" s="23" t="s">
        <v>136</v>
      </c>
      <c r="AU32" s="23" t="s">
        <v>136</v>
      </c>
      <c r="AV32" s="23" t="s">
        <v>136</v>
      </c>
      <c r="AW32" s="23" t="s">
        <v>136</v>
      </c>
      <c r="AX32" s="23" t="s">
        <v>136</v>
      </c>
      <c r="AY32" s="23" t="s">
        <v>136</v>
      </c>
      <c r="AZ32" s="23" t="s">
        <v>136</v>
      </c>
      <c r="BA32" s="23" t="s">
        <v>136</v>
      </c>
      <c r="BB32" s="23" t="s">
        <v>136</v>
      </c>
      <c r="BC32" s="23" t="s">
        <v>136</v>
      </c>
      <c r="BD32" s="23" t="s">
        <v>136</v>
      </c>
      <c r="BE32" s="23" t="s">
        <v>136</v>
      </c>
      <c r="BF32" s="23" t="s">
        <v>136</v>
      </c>
      <c r="BG32" s="23" t="s">
        <v>136</v>
      </c>
      <c r="BH32" s="23" t="s">
        <v>136</v>
      </c>
      <c r="BI32" s="23" t="s">
        <v>136</v>
      </c>
      <c r="BJ32" s="23" t="s">
        <v>136</v>
      </c>
      <c r="BK32" s="23" t="s">
        <v>136</v>
      </c>
      <c r="BL32" s="23" t="s">
        <v>136</v>
      </c>
      <c r="BM32" s="23" t="s">
        <v>136</v>
      </c>
      <c r="BN32" s="23" t="s">
        <v>136</v>
      </c>
      <c r="BO32" s="58" t="s">
        <v>136</v>
      </c>
      <c r="BP32" s="58" t="s">
        <v>136</v>
      </c>
      <c r="BQ32" s="58" t="s">
        <v>136</v>
      </c>
      <c r="BR32" s="58" t="s">
        <v>136</v>
      </c>
      <c r="BS32" s="58" t="s">
        <v>136</v>
      </c>
      <c r="BT32" s="58" t="s">
        <v>136</v>
      </c>
      <c r="BU32" s="11">
        <f t="shared" si="9"/>
        <v>0</v>
      </c>
      <c r="BV32" s="11">
        <f t="shared" si="29"/>
        <v>0</v>
      </c>
      <c r="BW32" s="146">
        <f>IFERROR((BV32/G32),0)</f>
        <v>0</v>
      </c>
      <c r="BX32" s="12">
        <f>IFERROR((BV32/F32),0)</f>
        <v>0</v>
      </c>
      <c r="BY32" s="173" t="s">
        <v>270</v>
      </c>
      <c r="BZ32" s="122" t="s">
        <v>136</v>
      </c>
      <c r="CA32" s="122" t="s">
        <v>136</v>
      </c>
      <c r="CB32" s="123">
        <f>IFERROR((1-(BZ32/AA32)),0)</f>
        <v>0</v>
      </c>
      <c r="CC32" s="123">
        <f>IFERROR((1-(CA32/AB32)),0)</f>
        <v>0</v>
      </c>
      <c r="CD32" s="124">
        <f>IFERROR((CB32/G32),0)</f>
        <v>0</v>
      </c>
      <c r="CE32" s="124">
        <f>IFERROR((CC32/F32),0)</f>
        <v>0</v>
      </c>
      <c r="CF32" s="137"/>
    </row>
    <row r="33" spans="1:84" ht="184.15" customHeight="1">
      <c r="A33" s="192"/>
      <c r="B33" s="195"/>
      <c r="C33" s="27" t="s">
        <v>205</v>
      </c>
      <c r="D33" s="79" t="s">
        <v>206</v>
      </c>
      <c r="E33" s="81" t="s">
        <v>101</v>
      </c>
      <c r="F33" s="23" t="s">
        <v>136</v>
      </c>
      <c r="G33" s="23" t="s">
        <v>136</v>
      </c>
      <c r="H33" s="23" t="s">
        <v>256</v>
      </c>
      <c r="I33" s="82">
        <v>135534</v>
      </c>
      <c r="J33" s="55">
        <v>76417800</v>
      </c>
      <c r="K33" s="58">
        <v>22955</v>
      </c>
      <c r="L33" s="21">
        <v>13319700</v>
      </c>
      <c r="M33" s="58">
        <v>24628</v>
      </c>
      <c r="N33" s="21">
        <v>14290460</v>
      </c>
      <c r="O33" s="58">
        <v>23463</v>
      </c>
      <c r="P33" s="21">
        <v>13778340</v>
      </c>
      <c r="Q33" s="58">
        <v>22569</v>
      </c>
      <c r="R33" s="21">
        <v>13518410</v>
      </c>
      <c r="S33" s="58">
        <v>25443</v>
      </c>
      <c r="T33" s="21">
        <v>15544680</v>
      </c>
      <c r="U33" s="58">
        <v>25268</v>
      </c>
      <c r="V33" s="21">
        <v>15746520</v>
      </c>
      <c r="W33" s="58">
        <f t="shared" si="0"/>
        <v>135534</v>
      </c>
      <c r="X33" s="21">
        <f t="shared" si="0"/>
        <v>76417800</v>
      </c>
      <c r="Y33" s="58">
        <f t="shared" si="1"/>
        <v>144326</v>
      </c>
      <c r="Z33" s="21">
        <f t="shared" si="2"/>
        <v>86198110</v>
      </c>
      <c r="AA33" s="58">
        <f>W33+Y33</f>
        <v>279860</v>
      </c>
      <c r="AB33" s="120">
        <f>Z33+X33</f>
        <v>162615910</v>
      </c>
      <c r="AC33" s="58">
        <v>144851</v>
      </c>
      <c r="AD33" s="21">
        <v>95396660</v>
      </c>
      <c r="AE33" s="58">
        <v>24007</v>
      </c>
      <c r="AF33" s="21">
        <v>16917150</v>
      </c>
      <c r="AG33" s="58">
        <v>21010</v>
      </c>
      <c r="AH33" s="21">
        <v>15101340</v>
      </c>
      <c r="AI33" s="58">
        <f>24480+73</f>
        <v>24553</v>
      </c>
      <c r="AJ33" s="21">
        <v>17753840</v>
      </c>
      <c r="AK33" s="58">
        <f>25080+69</f>
        <v>25149</v>
      </c>
      <c r="AL33" s="21">
        <v>18184780</v>
      </c>
      <c r="AM33" s="58">
        <v>24013</v>
      </c>
      <c r="AN33" s="21">
        <v>17363370</v>
      </c>
      <c r="AO33" s="127">
        <v>27671</v>
      </c>
      <c r="AP33" s="21">
        <v>20228500</v>
      </c>
      <c r="AQ33" s="127">
        <f>21900+76</f>
        <v>21976</v>
      </c>
      <c r="AR33" s="21">
        <v>16322290</v>
      </c>
      <c r="AS33" s="127">
        <f>22080+73</f>
        <v>22153</v>
      </c>
      <c r="AT33" s="21">
        <v>16453750</v>
      </c>
      <c r="AU33" s="127">
        <f>24420+77</f>
        <v>24497</v>
      </c>
      <c r="AV33" s="21">
        <v>18576800</v>
      </c>
      <c r="AW33" s="127">
        <v>24449</v>
      </c>
      <c r="AX33" s="21">
        <v>18911210</v>
      </c>
      <c r="AY33" s="127">
        <v>25873</v>
      </c>
      <c r="AZ33" s="21">
        <v>20516080</v>
      </c>
      <c r="BA33" s="127">
        <v>26118</v>
      </c>
      <c r="BB33" s="21">
        <v>20710340</v>
      </c>
      <c r="BC33" s="127"/>
      <c r="BD33" s="21"/>
      <c r="BE33" s="127"/>
      <c r="BF33" s="21"/>
      <c r="BG33" s="127"/>
      <c r="BH33" s="21"/>
      <c r="BI33" s="127"/>
      <c r="BJ33" s="21"/>
      <c r="BK33" s="127"/>
      <c r="BL33" s="21"/>
      <c r="BM33" s="127"/>
      <c r="BN33" s="21"/>
      <c r="BO33" s="58">
        <f t="shared" si="3"/>
        <v>145066</v>
      </c>
      <c r="BP33" s="55">
        <f t="shared" si="4"/>
        <v>111490470</v>
      </c>
      <c r="BQ33" s="58">
        <f t="shared" si="5"/>
        <v>0</v>
      </c>
      <c r="BR33" s="58">
        <f t="shared" si="6"/>
        <v>0</v>
      </c>
      <c r="BS33" s="132">
        <f t="shared" si="7"/>
        <v>145066</v>
      </c>
      <c r="BT33" s="132">
        <f t="shared" si="8"/>
        <v>111490470</v>
      </c>
      <c r="BU33" s="175">
        <f>IFERROR((1-(BO33/AC33)),0)</f>
        <v>-1.4842838503013045E-3</v>
      </c>
      <c r="BV33" s="11">
        <f t="shared" si="29"/>
        <v>-0.1687041244420926</v>
      </c>
      <c r="BW33" s="146">
        <f>IFERROR((BV33/G33),0)</f>
        <v>0</v>
      </c>
      <c r="BX33" s="12">
        <f>IFERROR((BV33/F33),0)</f>
        <v>0</v>
      </c>
      <c r="BY33" s="174" t="s">
        <v>271</v>
      </c>
      <c r="BZ33" s="122">
        <f t="shared" si="10"/>
        <v>145066</v>
      </c>
      <c r="CA33" s="135">
        <f t="shared" si="11"/>
        <v>111490470</v>
      </c>
      <c r="CB33" s="123">
        <f>IFERROR((1-(BZ33/AA33)),0)</f>
        <v>0.4816479668405631</v>
      </c>
      <c r="CC33" s="123">
        <f>IFERROR((1-(CA33/AB33)),0)</f>
        <v>0.31439383760174511</v>
      </c>
      <c r="CD33" s="124">
        <f>IFERROR((CB33/G33),0)</f>
        <v>0</v>
      </c>
      <c r="CE33" s="124">
        <f>IFERROR((CC33/F33),0)</f>
        <v>0</v>
      </c>
      <c r="CF33" s="142"/>
    </row>
    <row r="34" spans="1:84" ht="45.75">
      <c r="A34" s="51" t="s">
        <v>208</v>
      </c>
      <c r="B34" s="27" t="s">
        <v>209</v>
      </c>
      <c r="C34" s="27" t="s">
        <v>210</v>
      </c>
      <c r="D34" s="27" t="s">
        <v>211</v>
      </c>
      <c r="E34" s="73" t="s">
        <v>99</v>
      </c>
      <c r="F34" s="131">
        <v>5.0000000000000001E-3</v>
      </c>
      <c r="G34" s="23">
        <v>0</v>
      </c>
      <c r="H34" s="23" t="s">
        <v>272</v>
      </c>
      <c r="I34" s="82">
        <v>3</v>
      </c>
      <c r="J34" s="55">
        <v>759347</v>
      </c>
      <c r="K34" s="58">
        <v>0</v>
      </c>
      <c r="L34" s="21">
        <v>0</v>
      </c>
      <c r="M34" s="58">
        <v>0</v>
      </c>
      <c r="N34" s="21">
        <v>0</v>
      </c>
      <c r="O34" s="58">
        <v>1</v>
      </c>
      <c r="P34" s="21">
        <v>159999</v>
      </c>
      <c r="Q34" s="58">
        <v>0</v>
      </c>
      <c r="R34" s="21">
        <v>0</v>
      </c>
      <c r="S34" s="58">
        <v>0</v>
      </c>
      <c r="T34" s="21">
        <v>0</v>
      </c>
      <c r="U34" s="58">
        <v>0</v>
      </c>
      <c r="V34" s="21">
        <v>0</v>
      </c>
      <c r="W34" s="58">
        <f t="shared" si="0"/>
        <v>3</v>
      </c>
      <c r="X34" s="21">
        <f t="shared" si="0"/>
        <v>759347</v>
      </c>
      <c r="Y34" s="58">
        <f>K34+M34+O34+Q34+S34+U34</f>
        <v>1</v>
      </c>
      <c r="Z34" s="21">
        <f t="shared" si="2"/>
        <v>159999</v>
      </c>
      <c r="AA34" s="58">
        <f>W34+Y34</f>
        <v>4</v>
      </c>
      <c r="AB34" s="120">
        <f>Z34+X34</f>
        <v>919346</v>
      </c>
      <c r="AC34" s="58">
        <v>3</v>
      </c>
      <c r="AD34" s="21">
        <v>316000</v>
      </c>
      <c r="AE34" s="58">
        <v>0</v>
      </c>
      <c r="AF34" s="21">
        <v>0</v>
      </c>
      <c r="AG34" s="58">
        <v>2</v>
      </c>
      <c r="AH34" s="21">
        <v>277696</v>
      </c>
      <c r="AI34" s="58">
        <v>3</v>
      </c>
      <c r="AJ34" s="21">
        <v>563696</v>
      </c>
      <c r="AK34" s="58">
        <v>0</v>
      </c>
      <c r="AL34" s="21">
        <v>0</v>
      </c>
      <c r="AM34" s="58">
        <v>0</v>
      </c>
      <c r="AN34" s="21">
        <v>0</v>
      </c>
      <c r="AO34" s="58">
        <v>0</v>
      </c>
      <c r="AP34" s="21">
        <v>0</v>
      </c>
      <c r="AQ34" s="58">
        <v>0</v>
      </c>
      <c r="AR34" s="21">
        <v>0</v>
      </c>
      <c r="AS34" s="58">
        <v>0</v>
      </c>
      <c r="AT34" s="21">
        <v>0</v>
      </c>
      <c r="AU34" s="58">
        <v>0</v>
      </c>
      <c r="AV34" s="21">
        <v>0</v>
      </c>
      <c r="AW34" s="58">
        <v>0</v>
      </c>
      <c r="AX34" s="21">
        <v>0</v>
      </c>
      <c r="AY34" s="58">
        <v>1</v>
      </c>
      <c r="AZ34" s="21">
        <v>222000</v>
      </c>
      <c r="BA34" s="58">
        <v>0</v>
      </c>
      <c r="BB34" s="21">
        <v>0</v>
      </c>
      <c r="BC34" s="58"/>
      <c r="BD34" s="21"/>
      <c r="BE34" s="58"/>
      <c r="BF34" s="21"/>
      <c r="BG34" s="58"/>
      <c r="BH34" s="21"/>
      <c r="BI34" s="58"/>
      <c r="BJ34" s="21"/>
      <c r="BK34" s="58"/>
      <c r="BL34" s="21"/>
      <c r="BM34" s="58"/>
      <c r="BN34" s="21"/>
      <c r="BO34" s="58">
        <f t="shared" si="3"/>
        <v>1</v>
      </c>
      <c r="BP34" s="55">
        <f t="shared" si="4"/>
        <v>222000</v>
      </c>
      <c r="BQ34" s="58">
        <f t="shared" si="5"/>
        <v>0</v>
      </c>
      <c r="BR34" s="58">
        <f t="shared" si="6"/>
        <v>0</v>
      </c>
      <c r="BS34" s="132">
        <f t="shared" si="7"/>
        <v>1</v>
      </c>
      <c r="BT34" s="132">
        <f t="shared" si="8"/>
        <v>222000</v>
      </c>
      <c r="BU34" s="11">
        <f t="shared" si="9"/>
        <v>0.66666666666666674</v>
      </c>
      <c r="BV34" s="11">
        <f t="shared" si="29"/>
        <v>0.29746835443037978</v>
      </c>
      <c r="BW34" s="146">
        <f>IFERROR((BV34/G34),0)</f>
        <v>0</v>
      </c>
      <c r="BX34" s="12">
        <f>IFERROR((BV34/F34),0)</f>
        <v>59.493670886075954</v>
      </c>
      <c r="BY34" s="174" t="s">
        <v>273</v>
      </c>
      <c r="BZ34" s="122">
        <f t="shared" si="10"/>
        <v>1</v>
      </c>
      <c r="CA34" s="135">
        <f t="shared" si="11"/>
        <v>222000</v>
      </c>
      <c r="CB34" s="123">
        <f>IFERROR((1-(BZ34/AA34)),0)</f>
        <v>0.75</v>
      </c>
      <c r="CC34" s="123">
        <f>IFERROR((1-(CA34/AB34)),0)</f>
        <v>0.7585239942306814</v>
      </c>
      <c r="CD34" s="124">
        <f>IFERROR((CB34/G34),0)</f>
        <v>0</v>
      </c>
      <c r="CE34" s="124">
        <f>IFERROR((CC34/F34),0)</f>
        <v>151.70479884613627</v>
      </c>
      <c r="CF34" s="138"/>
    </row>
    <row r="35" spans="1:84">
      <c r="A35" s="14"/>
      <c r="BQ35" s="58">
        <f t="shared" ref="BQ18:BQ35" si="34">AE35+AG35+AI35+AK35+AM35+AO35</f>
        <v>0</v>
      </c>
      <c r="BR35" s="21">
        <f t="shared" ref="BR18:BR35" si="35">AF35+AH35+AJ35+AL35+AN35+AP35</f>
        <v>0</v>
      </c>
      <c r="BS35" s="133"/>
      <c r="BT35" s="133"/>
      <c r="BU35" s="133"/>
    </row>
    <row r="36" spans="1:84">
      <c r="A36" s="14"/>
    </row>
    <row r="38" spans="1:84" ht="19.5" customHeight="1">
      <c r="A38" s="179" t="s">
        <v>213</v>
      </c>
      <c r="B38" s="179"/>
      <c r="C38" s="179"/>
      <c r="D38" s="179"/>
      <c r="E38" s="179"/>
      <c r="F38" s="179"/>
      <c r="G38" s="179"/>
      <c r="H38" s="179"/>
      <c r="I38" s="179"/>
      <c r="J38" s="179"/>
      <c r="K38" s="179"/>
      <c r="L38" s="179"/>
      <c r="M38" s="179"/>
      <c r="N38" s="179"/>
      <c r="O38" s="179"/>
      <c r="P38" s="179"/>
      <c r="Q38" s="179"/>
      <c r="R38" s="179"/>
      <c r="S38" s="179"/>
      <c r="T38" s="179"/>
      <c r="U38" s="179"/>
      <c r="V38" s="179"/>
      <c r="W38" s="179"/>
    </row>
  </sheetData>
  <autoFilter ref="A8:CF35" xr:uid="{0A43EDF2-ED7E-4F2E-AD40-81ACFED01164}">
    <filterColumn colId="0" showButton="0"/>
    <filterColumn colId="8"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4" showButton="0"/>
    <filterColumn colId="26" showButton="0"/>
    <filterColumn colId="28"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7" showButton="0"/>
    <filterColumn colId="78" showButton="0"/>
    <filterColumn colId="79" showButton="0"/>
    <filterColumn colId="80" showButton="0"/>
    <filterColumn colId="81" showButton="0"/>
    <filterColumn colId="82" showButton="0"/>
  </autoFilter>
  <mergeCells count="85">
    <mergeCell ref="AQ8:BB9"/>
    <mergeCell ref="BC8:BN9"/>
    <mergeCell ref="Z10:Z11"/>
    <mergeCell ref="BS10:BT10"/>
    <mergeCell ref="BO7:CF7"/>
    <mergeCell ref="BC10:BD10"/>
    <mergeCell ref="BE10:BF10"/>
    <mergeCell ref="BG10:BH10"/>
    <mergeCell ref="BI10:BJ10"/>
    <mergeCell ref="BK10:BL10"/>
    <mergeCell ref="A15:A16"/>
    <mergeCell ref="B15:B16"/>
    <mergeCell ref="W10:W11"/>
    <mergeCell ref="X10:X11"/>
    <mergeCell ref="Y8:Z9"/>
    <mergeCell ref="D8:D11"/>
    <mergeCell ref="K8:V9"/>
    <mergeCell ref="Y10:Y11"/>
    <mergeCell ref="AA5:CF5"/>
    <mergeCell ref="BY15:BY16"/>
    <mergeCell ref="CF15:CF16"/>
    <mergeCell ref="AA8:AB9"/>
    <mergeCell ref="BZ8:CF8"/>
    <mergeCell ref="BO9:BY9"/>
    <mergeCell ref="BZ9:CF9"/>
    <mergeCell ref="AA10:AA11"/>
    <mergeCell ref="AB10:AB11"/>
    <mergeCell ref="BM10:BN10"/>
    <mergeCell ref="AQ10:AR10"/>
    <mergeCell ref="AS10:AT10"/>
    <mergeCell ref="AU10:AV10"/>
    <mergeCell ref="AW10:AX10"/>
    <mergeCell ref="AY10:AZ10"/>
    <mergeCell ref="BA10:BB10"/>
    <mergeCell ref="AA4:CF4"/>
    <mergeCell ref="BO8:BY8"/>
    <mergeCell ref="BO10:BP10"/>
    <mergeCell ref="BQ10:BR10"/>
    <mergeCell ref="AE8:AP9"/>
    <mergeCell ref="AE10:AF10"/>
    <mergeCell ref="AG10:AH10"/>
    <mergeCell ref="AI10:AJ10"/>
    <mergeCell ref="AK10:AL10"/>
    <mergeCell ref="AM10:AN10"/>
    <mergeCell ref="AO10:AP10"/>
    <mergeCell ref="BZ10:CF10"/>
    <mergeCell ref="A6:CF6"/>
    <mergeCell ref="AC8:AD9"/>
    <mergeCell ref="AC10:AD10"/>
    <mergeCell ref="G8:G11"/>
    <mergeCell ref="A31:A33"/>
    <mergeCell ref="B31:B33"/>
    <mergeCell ref="A38:W38"/>
    <mergeCell ref="I8:J9"/>
    <mergeCell ref="K10:L10"/>
    <mergeCell ref="M10:N10"/>
    <mergeCell ref="O10:P10"/>
    <mergeCell ref="A17:A30"/>
    <mergeCell ref="B17:B18"/>
    <mergeCell ref="B20:B23"/>
    <mergeCell ref="B24:B25"/>
    <mergeCell ref="B26:B27"/>
    <mergeCell ref="B28:B29"/>
    <mergeCell ref="A12:A13"/>
    <mergeCell ref="S10:T10"/>
    <mergeCell ref="W8:X9"/>
    <mergeCell ref="B4:G4"/>
    <mergeCell ref="W4:X4"/>
    <mergeCell ref="B5:G5"/>
    <mergeCell ref="W5:X5"/>
    <mergeCell ref="A8:B11"/>
    <mergeCell ref="C8:C11"/>
    <mergeCell ref="A7:G7"/>
    <mergeCell ref="U10:V10"/>
    <mergeCell ref="E8:E11"/>
    <mergeCell ref="F8:F11"/>
    <mergeCell ref="H8:H11"/>
    <mergeCell ref="Q10:R10"/>
    <mergeCell ref="I10:J10"/>
    <mergeCell ref="C1:CF1"/>
    <mergeCell ref="B2:G2"/>
    <mergeCell ref="W2:X2"/>
    <mergeCell ref="AA2:CF2"/>
    <mergeCell ref="B3:G3"/>
    <mergeCell ref="AA3:CF3"/>
  </mergeCells>
  <phoneticPr fontId="14" type="noConversion"/>
  <dataValidations count="53">
    <dataValidation allowBlank="1" showInputMessage="1" showErrorMessage="1" prompt="Solo aplica para gastos de funcionamiento." sqref="A8:B11" xr:uid="{2C7D9CA0-D2AB-48DE-B531-4F184112A83F}"/>
    <dataValidation allowBlank="1" showInputMessage="1" showErrorMessage="1" prompt="Relacione los giros realizados  en el  mismo periodo del año anterior, relacionados con el rubro y el componente. valores en pesos." sqref="X10:X11 Z10:Z11 BR11 BT11" xr:uid="{F8B779EE-0BD3-4C2D-B843-4E946B35DF87}"/>
    <dataValidation allowBlank="1" showInputMessage="1" showErrorMessage="1" prompt="Escribir el otro sector que no se encuentra en la lista desplegable" sqref="B3:V3" xr:uid="{618CA758-70CA-4204-A239-08A32C8D0831}"/>
    <dataValidation allowBlank="1" showInputMessage="1" showErrorMessage="1" prompt="Relacione los giros realizados  en el  periodo de reporte para el rubro y el componente. Valores en pesos._x000a_" sqref="CA11" xr:uid="{417C361D-FA9B-4C26-B580-87E98A1A5A85}"/>
    <dataValidation allowBlank="1" showInputMessage="1" showErrorMessage="1" prompt="Relacione los giros realizados  en el  periodo de reporte para el rubro y el componente. Valores en pesos." sqref="BP11" xr:uid="{4EF9D66B-88A8-4BA1-8E1C-C81B8CAE0DAE}"/>
    <dataValidation allowBlank="1" showInputMessage="1" showErrorMessage="1" prompt="Relacione el dato de consumo asociado al rubro, componente y unidad de medida en el periodo de reporte._x000a_" sqref="BO11 BZ11" xr:uid="{22156814-C8D6-4393-B520-D8E98CBE1FAC}"/>
    <dataValidation allowBlank="1" showInputMessage="1" showErrorMessage="1" prompt="Relacione los giros realizados  en el  mismo periodo del año anterior, relacionados con el rubro y el componente. Valores en pesos." sqref="AB10:AB11" xr:uid="{71B7481A-745C-4466-8213-2B180D2152AE}"/>
    <dataValidation allowBlank="1" showInputMessage="1" showErrorMessage="1" prompt="Relacione el dato de consumo asociado al rubro, componente y unidad de medida reportado en el  mismo periodo del año anterior_x000a_" sqref="W10:W11 AA10:AA11 Y10:Y11 BQ11 BS11" xr:uid="{592DCA8C-1ECF-4606-9688-7B56AB95315D}"/>
    <dataValidation allowBlank="1" showInputMessage="1" showErrorMessage="1" prompt="Si en la celda &quot;E&quot;, selecionó SI, defina una meta en porcentaje para mantener o reducir el gasto en la vigencia. (En unidad de medida)" sqref="G8:H11 I8 K8 V11 L11 S10:S11 O10:O11 N11 Q10:Q11 M10:M11 P11 J11 I10:I11 R11 U10:U11 K10:K11 T11 AC8 AD11 AC10:AC11 AE8 AN11 AF11 AM10:AM11 AI10:AI11 AH11 AK10:AK11 AG10:AG11 AJ11 AL11 AO10:AO11 AE10:AE11 AP11:BB11 BN11 BD11 BK10:BK11 BG10:BG11 BF11 BI10:BI11 BE10:BE11 BH11 BJ11 BM10:BM11 BC10:BC11 BL11" xr:uid="{CB477103-8A02-468E-B282-FB0999560F81}"/>
    <dataValidation allowBlank="1" showInputMessage="1" showErrorMessage="1" prompt="Si en la celda &quot;E&quot;, selecionó SI, defina una meta en porcentaje para mantener o reducir el gasto en la vigencia. (En giros presupuestales)" sqref="F8:F11" xr:uid="{B89CCF1B-9AB1-4426-A161-7EA4B05DA287}"/>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8C57971F-50E1-4A87-8FC9-F64E5E7B31B4}"/>
    <dataValidation allowBlank="1" showInputMessage="1" showErrorMessage="1" prompt="Defina la referencia que se usará  para medir el rubro o componente. Ejem. Metro cúbico, personas, horas, entre otros." sqref="D8:D11" xr:uid="{61CDFCDD-27A9-4078-9BF4-FB68AEFF1721}"/>
    <dataValidation type="list" allowBlank="1" showInputMessage="1" showErrorMessage="1" sqref="AO2" xr:uid="{D18305DA-95FA-49CF-B4A2-A909E56919F8}">
      <formula1>INDIRECT(D2)</formula1>
    </dataValidation>
    <dataValidation type="list" allowBlank="1" showInputMessage="1" showErrorMessage="1" sqref="AN2" xr:uid="{758469FF-6A16-48DD-B211-0A90563A9A15}">
      <formula1>INDIRECT(D2)</formula1>
    </dataValidation>
    <dataValidation type="list" allowBlank="1" showInputMessage="1" showErrorMessage="1" sqref="AM2" xr:uid="{B2B8CF3F-EB2A-4B66-9DBC-339D70BDB94B}">
      <formula1>INDIRECT(D2)</formula1>
    </dataValidation>
    <dataValidation type="list" allowBlank="1" showInputMessage="1" showErrorMessage="1" sqref="AL2" xr:uid="{08B36B7C-EAC6-4FC3-A4B6-9F84A49BDB8A}">
      <formula1>INDIRECT(D2)</formula1>
    </dataValidation>
    <dataValidation type="list" allowBlank="1" showInputMessage="1" showErrorMessage="1" sqref="AK2" xr:uid="{5042B42B-2CE7-4B61-9864-D7934EF74763}">
      <formula1>INDIRECT(D2)</formula1>
    </dataValidation>
    <dataValidation type="list" allowBlank="1" showInputMessage="1" showErrorMessage="1" sqref="AJ2" xr:uid="{5611525A-F8B7-4146-B043-345D64EC6A3C}">
      <formula1>INDIRECT(D2)</formula1>
    </dataValidation>
    <dataValidation type="list" allowBlank="1" showInputMessage="1" showErrorMessage="1" sqref="AI2" xr:uid="{529DB21A-A05F-4147-BD0C-193081E96A37}">
      <formula1>INDIRECT(D2)</formula1>
    </dataValidation>
    <dataValidation type="list" allowBlank="1" showInputMessage="1" showErrorMessage="1" sqref="AH2" xr:uid="{42760DE8-0969-4D7D-9C4F-C322F836D4D5}">
      <formula1>INDIRECT(D2)</formula1>
    </dataValidation>
    <dataValidation type="list" allowBlank="1" showInputMessage="1" showErrorMessage="1" sqref="AG2" xr:uid="{006FC745-B051-4C6B-82A5-9B2A9F26B398}">
      <formula1>INDIRECT(D2)</formula1>
    </dataValidation>
    <dataValidation type="list" allowBlank="1" showInputMessage="1" showErrorMessage="1" sqref="AF2" xr:uid="{B29D2E28-0A4D-45A9-B381-A2A58F3FEA29}">
      <formula1>INDIRECT(D2)</formula1>
    </dataValidation>
    <dataValidation type="list" allowBlank="1" showInputMessage="1" showErrorMessage="1" sqref="AE2" xr:uid="{93A9B69F-03E7-4B2A-B547-998536560437}">
      <formula1>INDIRECT(D2)</formula1>
    </dataValidation>
    <dataValidation type="list" allowBlank="1" showInputMessage="1" showErrorMessage="1" sqref="AA2:AC2" xr:uid="{6BF55069-9713-444E-994B-C80DCDDD5816}">
      <formula1>INDIRECT(B2)</formula1>
    </dataValidation>
    <dataValidation type="list" allowBlank="1" showInputMessage="1" showErrorMessage="1" sqref="AD2" xr:uid="{9C78A9EA-3BC5-4468-A421-CF2DCDDDED5F}">
      <formula1>INDIRECT(D2)</formula1>
    </dataValidation>
    <dataValidation type="list" allowBlank="1" showInputMessage="1" showErrorMessage="1" sqref="BO2:BQ2" xr:uid="{7DE3D9C1-591A-4A7D-B023-71ACAF196B7B}">
      <formula1>INDIRECT(D2)</formula1>
    </dataValidation>
    <dataValidation allowBlank="1" showInputMessage="1" showErrorMessage="1" prompt="Escribir la otra entidad que no se encuentra en la lista desplegable" sqref="AA3:CF3" xr:uid="{0F8711AE-3D2B-44E4-934F-E73BE3DEA3F8}"/>
    <dataValidation type="list" allowBlank="1" showInputMessage="1" showErrorMessage="1" sqref="BV2:CF2" xr:uid="{A36028F0-B615-4DFD-9843-9B5C592BCA57}">
      <formula1>INDIRECT(G2)</formula1>
    </dataValidation>
    <dataValidation type="list" allowBlank="1" showInputMessage="1" showErrorMessage="1" sqref="BR2:BS2" xr:uid="{53889FC8-ABBE-452E-A74E-00DFE8701960}">
      <formula1>INDIRECT(F2)</formula1>
    </dataValidation>
    <dataValidation type="list" allowBlank="1" showInputMessage="1" showErrorMessage="1" sqref="BT2:BU2" xr:uid="{8BB24117-CA26-4B37-AFB3-EA85D0D59801}">
      <formula1>INDIRECT(G2)</formula1>
    </dataValidation>
    <dataValidation type="list" allowBlank="1" showInputMessage="1" showErrorMessage="1" sqref="BN2" xr:uid="{273D778B-8875-4637-A53A-07BA76952F50}">
      <formula1>INDIRECT(E2)</formula1>
    </dataValidation>
    <dataValidation type="list" allowBlank="1" showInputMessage="1" showErrorMessage="1" sqref="BM2" xr:uid="{1F6FEBD4-CDDB-406F-A901-9739CEE88D96}">
      <formula1>INDIRECT(E2)</formula1>
    </dataValidation>
    <dataValidation type="list" allowBlank="1" showInputMessage="1" showErrorMessage="1" sqref="BL2" xr:uid="{A87EE9D5-9D58-4B2E-A411-064FE3A7E05D}">
      <formula1>INDIRECT(E2)</formula1>
    </dataValidation>
    <dataValidation type="list" allowBlank="1" showInputMessage="1" showErrorMessage="1" sqref="BK2" xr:uid="{928DF830-08A9-4348-9A80-F1CD8C2E981F}">
      <formula1>INDIRECT(E2)</formula1>
    </dataValidation>
    <dataValidation type="list" allowBlank="1" showInputMessage="1" showErrorMessage="1" sqref="BJ2" xr:uid="{581AD0EA-6135-40C5-8186-572CA1D8566C}">
      <formula1>INDIRECT(E2)</formula1>
    </dataValidation>
    <dataValidation type="list" allowBlank="1" showInputMessage="1" showErrorMessage="1" sqref="BA2" xr:uid="{1D463F25-EDCB-44E6-82C9-4890A0E24A9D}">
      <formula1>INDIRECT(E2)</formula1>
    </dataValidation>
    <dataValidation type="list" allowBlank="1" showInputMessage="1" showErrorMessage="1" sqref="AZ2" xr:uid="{38A8FF96-C1F3-4AE3-AB94-3F1A8892A66C}">
      <formula1>INDIRECT(E2)</formula1>
    </dataValidation>
    <dataValidation type="list" allowBlank="1" showInputMessage="1" showErrorMessage="1" sqref="AY2" xr:uid="{D30E72B3-9A6A-454E-B22B-D7D2729601EA}">
      <formula1>INDIRECT(E2)</formula1>
    </dataValidation>
    <dataValidation type="list" allowBlank="1" showInputMessage="1" showErrorMessage="1" sqref="AX2" xr:uid="{17BCFA04-941F-41C2-90C9-2A0CB060AC80}">
      <formula1>INDIRECT(E2)</formula1>
    </dataValidation>
    <dataValidation type="list" allowBlank="1" showInputMessage="1" showErrorMessage="1" sqref="AW2" xr:uid="{B1C6CB8C-10D5-4373-B273-4A0A2EE68528}">
      <formula1>INDIRECT(E2)</formula1>
    </dataValidation>
    <dataValidation type="list" allowBlank="1" showInputMessage="1" showErrorMessage="1" sqref="AV2" xr:uid="{A1C94334-9998-4C01-BF07-6737CDA201C0}">
      <formula1>INDIRECT(E2)</formula1>
    </dataValidation>
    <dataValidation type="list" allowBlank="1" showInputMessage="1" showErrorMessage="1" sqref="AU2" xr:uid="{CD2BB903-D69B-413B-8190-4EEABB67B58C}">
      <formula1>INDIRECT(E2)</formula1>
    </dataValidation>
    <dataValidation type="list" allowBlank="1" showInputMessage="1" showErrorMessage="1" sqref="AT2" xr:uid="{9D5D6763-388A-4111-A86F-4CC1AF9C96FE}">
      <formula1>INDIRECT(E2)</formula1>
    </dataValidation>
    <dataValidation type="list" allowBlank="1" showInputMessage="1" showErrorMessage="1" sqref="AS2" xr:uid="{B220ABA5-998F-4273-8AA9-3F2E505B58D2}">
      <formula1>INDIRECT(E2)</formula1>
    </dataValidation>
    <dataValidation type="list" allowBlank="1" showInputMessage="1" showErrorMessage="1" sqref="AP2:AQ2" xr:uid="{5B35F1C1-EFEB-4BDA-90FE-E2590DE22DE0}">
      <formula1>INDIRECT(D2)</formula1>
    </dataValidation>
    <dataValidation type="list" allowBlank="1" showInputMessage="1" showErrorMessage="1" sqref="AR2" xr:uid="{F2BD5AA9-3D76-4AEF-8869-71C739FF7BEC}">
      <formula1>INDIRECT(E2)</formula1>
    </dataValidation>
    <dataValidation type="list" allowBlank="1" showInputMessage="1" showErrorMessage="1" sqref="BI2" xr:uid="{5878059C-2592-4E5D-B7C0-3DD847B96413}">
      <formula1>INDIRECT(F2)</formula1>
    </dataValidation>
    <dataValidation type="list" allowBlank="1" showInputMessage="1" showErrorMessage="1" sqref="BH2" xr:uid="{E69DCCDE-C06B-4925-B646-9FAB1890098A}">
      <formula1>INDIRECT(F2)</formula1>
    </dataValidation>
    <dataValidation type="list" allowBlank="1" showInputMessage="1" showErrorMessage="1" sqref="BG2" xr:uid="{DEFEE053-8D55-4E85-8558-2C8F8A4EB633}">
      <formula1>INDIRECT(F2)</formula1>
    </dataValidation>
    <dataValidation type="list" allowBlank="1" showInputMessage="1" showErrorMessage="1" sqref="BF2" xr:uid="{A4CEBB25-D0CC-4729-A9EB-D117111CB8CC}">
      <formula1>INDIRECT(F2)</formula1>
    </dataValidation>
    <dataValidation type="list" allowBlank="1" showInputMessage="1" showErrorMessage="1" sqref="BE2" xr:uid="{EA829F9E-ACF1-4754-A689-8C1265A50EFC}">
      <formula1>INDIRECT(F2)</formula1>
    </dataValidation>
    <dataValidation type="list" allowBlank="1" showInputMessage="1" showErrorMessage="1" sqref="BB2:BC2" xr:uid="{2A09FDC6-F987-4BB1-9D79-06667674339E}">
      <formula1>INDIRECT(E2)</formula1>
    </dataValidation>
    <dataValidation type="list" allowBlank="1" showInputMessage="1" showErrorMessage="1" sqref="BD2" xr:uid="{9FB432CA-4FCF-4A70-A2FC-40DC29B24980}">
      <formula1>INDIRECT(F2)</formula1>
    </dataValidation>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59784132-5B4B-4CC9-B1C1-86F0741ED59C}">
          <x14:formula1>
            <xm:f>datos!$F$27:$F$28</xm:f>
          </x14:formula1>
          <xm:sqref>E12:E34</xm:sqref>
        </x14:dataValidation>
        <x14:dataValidation type="list" showInputMessage="1" showErrorMessage="1" xr:uid="{E8282F6C-0ADF-439C-909F-0F2E4C8872D1}">
          <x14:formula1>
            <xm:f>datos!$D$2:$T$2</xm:f>
          </x14:formula1>
          <xm:sqref>B2:V2</xm:sqref>
        </x14:dataValidation>
        <x14:dataValidation type="list" allowBlank="1" showInputMessage="1" showErrorMessage="1" xr:uid="{FC77953B-84E0-4654-B8E7-7F26C7C4DA81}">
          <x14:formula1>
            <xm:f>datos!$E$18:$E$20</xm:f>
          </x14:formula1>
          <xm:sqref>AA5</xm:sqref>
        </x14:dataValidation>
        <x14:dataValidation type="list" allowBlank="1" showInputMessage="1" showErrorMessage="1" xr:uid="{BD232E91-3F98-44AA-8DC7-3E72615CAE77}">
          <x14:formula1>
            <xm:f>datos!$D$27:$D$31</xm:f>
          </x14:formula1>
          <xm:sqref>B4</xm:sqref>
        </x14:dataValidation>
        <x14:dataValidation type="list" allowBlank="1" showInputMessage="1" showErrorMessage="1" xr:uid="{815D98D0-DFDF-4CCD-B7AA-38294EBFFE77}">
          <x14:formula1>
            <xm:f>datos!$E$27:$E$29</xm:f>
          </x14:formula1>
          <xm:sqref>AA4</xm:sqref>
        </x14:dataValidation>
        <x14:dataValidation type="list" allowBlank="1" showInputMessage="1" showErrorMessage="1" xr:uid="{4E2C3863-F70E-4906-B4B0-A918B4B8C646}">
          <x14:formula1>
            <xm:f>datos!$E$12:$E$13</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7F0CE-3E4F-4386-998C-B447212193B8}">
  <dimension ref="C4:J20"/>
  <sheetViews>
    <sheetView topLeftCell="C1" workbookViewId="0">
      <selection activeCell="M14" sqref="M14"/>
    </sheetView>
  </sheetViews>
  <sheetFormatPr defaultRowHeight="15"/>
  <cols>
    <col min="3" max="3" width="14.42578125" customWidth="1"/>
    <col min="4" max="4" width="28" customWidth="1"/>
    <col min="5" max="5" width="24" customWidth="1"/>
    <col min="6" max="6" width="19.7109375" bestFit="1" customWidth="1"/>
    <col min="7" max="7" width="14.42578125" customWidth="1"/>
    <col min="8" max="8" width="16.7109375" customWidth="1"/>
    <col min="10" max="10" width="15.140625" customWidth="1"/>
  </cols>
  <sheetData>
    <row r="4" spans="3:10" ht="51">
      <c r="C4" s="271" t="s">
        <v>113</v>
      </c>
      <c r="D4" s="272"/>
      <c r="E4" s="154" t="s">
        <v>114</v>
      </c>
      <c r="F4" s="154" t="s">
        <v>115</v>
      </c>
      <c r="G4" s="155" t="s">
        <v>274</v>
      </c>
      <c r="H4" s="154" t="s">
        <v>275</v>
      </c>
      <c r="I4" s="154" t="s">
        <v>276</v>
      </c>
      <c r="J4" s="154" t="s">
        <v>277</v>
      </c>
    </row>
    <row r="5" spans="3:10">
      <c r="C5" s="156" t="s">
        <v>154</v>
      </c>
      <c r="D5" s="148" t="s">
        <v>155</v>
      </c>
      <c r="E5" s="149" t="s">
        <v>278</v>
      </c>
      <c r="F5" s="149" t="s">
        <v>157</v>
      </c>
      <c r="G5" s="150">
        <v>0</v>
      </c>
      <c r="H5" s="151">
        <v>-0.01</v>
      </c>
      <c r="I5" s="152">
        <v>0</v>
      </c>
      <c r="J5" s="152">
        <v>-2.29</v>
      </c>
    </row>
    <row r="6" spans="3:10">
      <c r="C6" s="156" t="s">
        <v>154</v>
      </c>
      <c r="D6" s="149" t="s">
        <v>163</v>
      </c>
      <c r="E6" s="149" t="s">
        <v>164</v>
      </c>
      <c r="F6" s="149" t="s">
        <v>157</v>
      </c>
      <c r="G6" s="150">
        <v>0</v>
      </c>
      <c r="H6" s="151">
        <v>0.56000000000000005</v>
      </c>
      <c r="I6" s="152">
        <v>0</v>
      </c>
      <c r="J6" s="152">
        <v>55.54</v>
      </c>
    </row>
    <row r="7" spans="3:10">
      <c r="C7" s="153" t="s">
        <v>208</v>
      </c>
      <c r="D7" s="149" t="s">
        <v>209</v>
      </c>
      <c r="E7" s="149" t="s">
        <v>210</v>
      </c>
      <c r="F7" s="149" t="s">
        <v>211</v>
      </c>
      <c r="G7" s="150">
        <v>0.67</v>
      </c>
      <c r="H7" s="152">
        <v>0.3</v>
      </c>
      <c r="I7" s="152">
        <v>0</v>
      </c>
      <c r="J7" s="152">
        <v>29.75</v>
      </c>
    </row>
    <row r="10" spans="3:10">
      <c r="D10" s="163" t="s">
        <v>279</v>
      </c>
      <c r="E10" s="273" t="s">
        <v>280</v>
      </c>
      <c r="F10" s="274"/>
      <c r="G10" s="275" t="s">
        <v>281</v>
      </c>
      <c r="H10" s="276"/>
      <c r="I10" s="163" t="s">
        <v>282</v>
      </c>
      <c r="J10" s="163" t="s">
        <v>283</v>
      </c>
    </row>
    <row r="11" spans="3:10">
      <c r="D11" s="163" t="s">
        <v>279</v>
      </c>
      <c r="E11" s="157" t="s">
        <v>284</v>
      </c>
      <c r="F11" s="157" t="s">
        <v>285</v>
      </c>
      <c r="G11" s="158" t="s">
        <v>284</v>
      </c>
      <c r="H11" s="158" t="s">
        <v>285</v>
      </c>
      <c r="I11" s="163" t="s">
        <v>282</v>
      </c>
      <c r="J11" s="163" t="s">
        <v>283</v>
      </c>
    </row>
    <row r="12" spans="3:10">
      <c r="D12" s="159" t="s">
        <v>155</v>
      </c>
      <c r="E12" s="159" t="s">
        <v>286</v>
      </c>
      <c r="F12" s="159" t="s">
        <v>287</v>
      </c>
      <c r="G12" s="159" t="s">
        <v>286</v>
      </c>
      <c r="H12" s="159" t="s">
        <v>288</v>
      </c>
      <c r="I12" s="160">
        <v>-0.01</v>
      </c>
      <c r="J12" s="162">
        <v>-2.29</v>
      </c>
    </row>
    <row r="13" spans="3:10">
      <c r="D13" s="159" t="s">
        <v>163</v>
      </c>
      <c r="E13" s="159" t="s">
        <v>286</v>
      </c>
      <c r="F13" s="159" t="s">
        <v>289</v>
      </c>
      <c r="G13" s="159" t="s">
        <v>286</v>
      </c>
      <c r="H13" s="159" t="s">
        <v>290</v>
      </c>
      <c r="I13" s="160">
        <v>0.56000000000000005</v>
      </c>
      <c r="J13" s="162">
        <v>55.54</v>
      </c>
    </row>
    <row r="14" spans="3:10">
      <c r="D14" s="161" t="s">
        <v>209</v>
      </c>
      <c r="E14" s="161" t="s">
        <v>286</v>
      </c>
      <c r="F14" s="161" t="s">
        <v>291</v>
      </c>
      <c r="G14" s="161" t="s">
        <v>286</v>
      </c>
      <c r="H14" s="161" t="s">
        <v>292</v>
      </c>
      <c r="I14" s="162">
        <v>0.3</v>
      </c>
      <c r="J14" s="162">
        <v>29.75</v>
      </c>
    </row>
    <row r="16" spans="3:10">
      <c r="D16" s="165" t="s">
        <v>279</v>
      </c>
      <c r="E16" s="165" t="s">
        <v>280</v>
      </c>
      <c r="F16" s="166" t="s">
        <v>281</v>
      </c>
      <c r="G16" s="164"/>
      <c r="I16" s="163" t="s">
        <v>282</v>
      </c>
      <c r="J16" s="163" t="s">
        <v>283</v>
      </c>
    </row>
    <row r="17" spans="4:10">
      <c r="D17" s="165" t="s">
        <v>279</v>
      </c>
      <c r="E17" s="165" t="s">
        <v>285</v>
      </c>
      <c r="F17" s="166" t="s">
        <v>285</v>
      </c>
      <c r="G17" s="164" t="s">
        <v>284</v>
      </c>
      <c r="I17" s="163" t="s">
        <v>282</v>
      </c>
      <c r="J17" s="163" t="s">
        <v>283</v>
      </c>
    </row>
    <row r="18" spans="4:10">
      <c r="D18" s="167" t="s">
        <v>155</v>
      </c>
      <c r="E18" s="167" t="s">
        <v>287</v>
      </c>
      <c r="F18" s="167" t="s">
        <v>288</v>
      </c>
      <c r="G18" s="169" t="s">
        <v>286</v>
      </c>
      <c r="I18" s="160">
        <v>-0.01</v>
      </c>
      <c r="J18" s="162">
        <v>-2.29</v>
      </c>
    </row>
    <row r="19" spans="4:10">
      <c r="D19" s="167" t="s">
        <v>163</v>
      </c>
      <c r="E19" s="167" t="s">
        <v>289</v>
      </c>
      <c r="F19" s="167" t="s">
        <v>290</v>
      </c>
      <c r="G19" s="169" t="s">
        <v>286</v>
      </c>
      <c r="I19" s="160">
        <v>0.56000000000000005</v>
      </c>
      <c r="J19" s="162">
        <v>55.54</v>
      </c>
    </row>
    <row r="20" spans="4:10">
      <c r="D20" s="168" t="s">
        <v>209</v>
      </c>
      <c r="E20" s="168" t="s">
        <v>291</v>
      </c>
      <c r="F20" s="168" t="s">
        <v>292</v>
      </c>
      <c r="G20" s="170" t="s">
        <v>286</v>
      </c>
      <c r="I20" s="162">
        <v>0.3</v>
      </c>
      <c r="J20" s="162">
        <v>29.75</v>
      </c>
    </row>
  </sheetData>
  <mergeCells count="3">
    <mergeCell ref="C4:D4"/>
    <mergeCell ref="E10:F10"/>
    <mergeCell ref="G10: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HP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
  <cp:revision/>
  <dcterms:created xsi:type="dcterms:W3CDTF">2021-10-14T18:59:05Z</dcterms:created>
  <dcterms:modified xsi:type="dcterms:W3CDTF">2023-08-09T23:02:09Z</dcterms:modified>
  <cp:category/>
  <cp:contentStatus/>
</cp:coreProperties>
</file>