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d.docs.live.net/d688f1c7adecd45f/Documentos/SONIA FONCEP/AUSTERIDAD/2023/HACIENDA/II SEMESTRE/"/>
    </mc:Choice>
  </mc:AlternateContent>
  <xr:revisionPtr revIDLastSave="1" documentId="8_{0CE40FC8-A8F8-46EC-AF15-151A55C6BA0C}" xr6:coauthVersionLast="47" xr6:coauthVersionMax="47" xr10:uidLastSave="{9247A8BB-3FBF-478F-980F-44A05CBABB9C}"/>
  <bookViews>
    <workbookView xWindow="-110" yWindow="-110" windowWidth="19420" windowHeight="10300" firstSheet="2" activeTab="2" xr2:uid="{00000000-000D-0000-FFFF-FFFF00000000}"/>
  </bookViews>
  <sheets>
    <sheet name="datos" sheetId="2" r:id="rId1"/>
    <sheet name="formato captura" sheetId="3" state="hidden" r:id="rId2"/>
    <sheet name="Base captura" sheetId="5" r:id="rId3"/>
  </sheets>
  <definedNames>
    <definedName name="_xlnm._FilterDatabase" localSheetId="2" hidden="1">'Base captura'!$A$8:$CH$35</definedName>
    <definedName name="_xlnm._FilterDatabase" localSheetId="1" hidden="1">'formato captura'!$A$11:$Y$34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17" i="5" l="1"/>
  <c r="CE17" i="5"/>
  <c r="BZ17" i="5"/>
  <c r="BZ19" i="5"/>
  <c r="BT19" i="5"/>
  <c r="BV19" i="5"/>
  <c r="BX19" i="5"/>
  <c r="BU23" i="5"/>
  <c r="BS23" i="5"/>
  <c r="BT23" i="5"/>
  <c r="AQ23" i="5"/>
  <c r="CB17" i="5"/>
  <c r="CJ34" i="5"/>
  <c r="CJ32" i="5"/>
  <c r="CJ31" i="5"/>
  <c r="CJ30" i="5"/>
  <c r="CJ29" i="5"/>
  <c r="CJ28" i="5"/>
  <c r="CJ27" i="5"/>
  <c r="CJ26" i="5"/>
  <c r="CJ25" i="5"/>
  <c r="CJ24" i="5"/>
  <c r="CJ22" i="5"/>
  <c r="CJ21" i="5"/>
  <c r="CJ20" i="5"/>
  <c r="CJ19" i="5"/>
  <c r="CJ18" i="5"/>
  <c r="CJ16" i="5"/>
  <c r="CJ15" i="5"/>
  <c r="CJ14" i="5"/>
  <c r="CJ13" i="5"/>
  <c r="CJ12" i="5"/>
  <c r="CL34" i="5"/>
  <c r="CL32" i="5"/>
  <c r="CL31" i="5"/>
  <c r="CL30" i="5"/>
  <c r="CL29" i="5"/>
  <c r="CL28" i="5"/>
  <c r="CL27" i="5"/>
  <c r="CL26" i="5"/>
  <c r="CL25" i="5"/>
  <c r="CL24" i="5"/>
  <c r="CL19" i="5"/>
  <c r="CL17" i="5"/>
  <c r="CL16" i="5"/>
  <c r="CL15" i="5"/>
  <c r="CL14" i="5"/>
  <c r="CL13" i="5"/>
  <c r="CK34" i="5"/>
  <c r="CK32" i="5"/>
  <c r="CK31" i="5"/>
  <c r="CK30" i="5"/>
  <c r="CK29" i="5"/>
  <c r="CK28" i="5"/>
  <c r="CK27" i="5"/>
  <c r="CK26" i="5"/>
  <c r="CK25" i="5"/>
  <c r="CK24" i="5"/>
  <c r="CK22" i="5"/>
  <c r="CK21" i="5"/>
  <c r="CK20" i="5"/>
  <c r="CK18" i="5"/>
  <c r="CK16" i="5"/>
  <c r="CK15" i="5"/>
  <c r="CK14" i="5"/>
  <c r="CK13" i="5"/>
  <c r="CL22" i="5"/>
  <c r="CL21" i="5"/>
  <c r="CL20" i="5"/>
  <c r="CL18" i="5"/>
  <c r="CL12" i="5"/>
  <c r="CK12" i="5"/>
  <c r="CI34" i="5"/>
  <c r="CI32" i="5"/>
  <c r="CI31" i="5"/>
  <c r="CI30" i="5"/>
  <c r="CI29" i="5"/>
  <c r="CI28" i="5"/>
  <c r="CI27" i="5"/>
  <c r="CI26" i="5"/>
  <c r="CI25" i="5"/>
  <c r="CI24" i="5"/>
  <c r="CI22" i="5"/>
  <c r="CI21" i="5"/>
  <c r="CI20" i="5"/>
  <c r="CI18" i="5"/>
  <c r="CI16" i="5"/>
  <c r="CI15" i="5"/>
  <c r="CI14" i="5"/>
  <c r="CI13" i="5"/>
  <c r="CI12" i="5"/>
  <c r="CE16" i="5"/>
  <c r="CE15" i="5"/>
  <c r="CD22" i="5"/>
  <c r="CD16" i="5"/>
  <c r="CD15" i="5"/>
  <c r="BV14" i="5"/>
  <c r="BV32" i="5"/>
  <c r="CE32" i="5" s="1"/>
  <c r="BU32" i="5"/>
  <c r="CD32" i="5" s="1"/>
  <c r="BT32" i="5"/>
  <c r="BX32" i="5" s="1"/>
  <c r="BS32" i="5"/>
  <c r="BY32" i="5" s="1"/>
  <c r="CA32" i="5" s="1"/>
  <c r="BS22" i="5"/>
  <c r="BU14" i="5"/>
  <c r="BV12" i="5"/>
  <c r="BV13" i="5"/>
  <c r="BU20" i="5"/>
  <c r="CD20" i="5" s="1"/>
  <c r="AS22" i="5"/>
  <c r="AR34" i="5"/>
  <c r="AT34" i="5" s="1"/>
  <c r="AR33" i="5"/>
  <c r="AT33" i="5" s="1"/>
  <c r="AR31" i="5"/>
  <c r="AT31" i="5" s="1"/>
  <c r="AR30" i="5"/>
  <c r="AT30" i="5" s="1"/>
  <c r="AR29" i="5"/>
  <c r="AT29" i="5" s="1"/>
  <c r="AR28" i="5"/>
  <c r="AT28" i="5" s="1"/>
  <c r="AR27" i="5"/>
  <c r="AT27" i="5" s="1"/>
  <c r="AR26" i="5"/>
  <c r="AT26" i="5" s="1"/>
  <c r="AR24" i="5"/>
  <c r="AT24" i="5" s="1"/>
  <c r="AR23" i="5"/>
  <c r="AT23" i="5" s="1"/>
  <c r="AR22" i="5"/>
  <c r="AT22" i="5" s="1"/>
  <c r="AR21" i="5"/>
  <c r="AT21" i="5" s="1"/>
  <c r="AR19" i="5"/>
  <c r="AT19" i="5" s="1"/>
  <c r="AR18" i="5"/>
  <c r="AT18" i="5" s="1"/>
  <c r="AR17" i="5"/>
  <c r="AT17" i="5" s="1"/>
  <c r="AR14" i="5"/>
  <c r="AT14" i="5" s="1"/>
  <c r="AR13" i="5"/>
  <c r="AT13" i="5" s="1"/>
  <c r="AQ34" i="5"/>
  <c r="AS34" i="5" s="1"/>
  <c r="AQ31" i="5"/>
  <c r="AS31" i="5" s="1"/>
  <c r="AQ24" i="5"/>
  <c r="AS23" i="5"/>
  <c r="AQ21" i="5"/>
  <c r="AS21" i="5" s="1"/>
  <c r="AQ18" i="5"/>
  <c r="AS18" i="5" s="1"/>
  <c r="CI17" i="5"/>
  <c r="CK17" i="5" s="1"/>
  <c r="AQ14" i="5"/>
  <c r="AS14" i="5" s="1"/>
  <c r="AQ13" i="5"/>
  <c r="AS13" i="5" s="1"/>
  <c r="AQ12" i="5"/>
  <c r="AS12" i="5" s="1"/>
  <c r="AR12" i="5"/>
  <c r="AT12" i="5" s="1"/>
  <c r="BV23" i="5"/>
  <c r="CE23" i="5" s="1"/>
  <c r="BV22" i="5"/>
  <c r="CE22" i="5" s="1"/>
  <c r="BS21" i="5"/>
  <c r="BS19" i="5"/>
  <c r="BS17" i="5"/>
  <c r="BY17" i="5"/>
  <c r="CA17" i="5" s="1"/>
  <c r="BY19" i="5"/>
  <c r="CA19" i="5" s="1"/>
  <c r="BY20" i="5"/>
  <c r="CA20" i="5" s="1"/>
  <c r="BY21" i="5"/>
  <c r="CA21" i="5" s="1"/>
  <c r="BY22" i="5"/>
  <c r="CA22" i="5" s="1"/>
  <c r="BZ32" i="5"/>
  <c r="CB32" i="5" s="1"/>
  <c r="BT22" i="5"/>
  <c r="BZ22" i="5" s="1"/>
  <c r="CB22" i="5" s="1"/>
  <c r="BS12" i="5"/>
  <c r="BY12" i="5" s="1"/>
  <c r="CA12" i="5" s="1"/>
  <c r="AY33" i="5"/>
  <c r="AW33" i="5"/>
  <c r="AU33" i="5"/>
  <c r="BS13" i="5"/>
  <c r="BY13" i="5" s="1"/>
  <c r="CA13" i="5" s="1"/>
  <c r="BT13" i="5"/>
  <c r="BZ13" i="5" s="1"/>
  <c r="CB13" i="5" s="1"/>
  <c r="BU13" i="5"/>
  <c r="CD13" i="5" s="1"/>
  <c r="BW13" i="5"/>
  <c r="BX13" i="5"/>
  <c r="BS14" i="5"/>
  <c r="BY14" i="5" s="1"/>
  <c r="CA14" i="5" s="1"/>
  <c r="BT14" i="5"/>
  <c r="BX14" i="5" s="1"/>
  <c r="BW14" i="5"/>
  <c r="BY16" i="5"/>
  <c r="CA16" i="5" s="1"/>
  <c r="BZ16" i="5"/>
  <c r="CB16" i="5" s="1"/>
  <c r="BT17" i="5"/>
  <c r="BU17" i="5"/>
  <c r="CD17" i="5" s="1"/>
  <c r="BV17" i="5"/>
  <c r="BW17" i="5"/>
  <c r="BX17" i="5"/>
  <c r="BS18" i="5"/>
  <c r="BY18" i="5" s="1"/>
  <c r="CA18" i="5" s="1"/>
  <c r="BT18" i="5"/>
  <c r="BZ18" i="5" s="1"/>
  <c r="CB18" i="5" s="1"/>
  <c r="BU18" i="5"/>
  <c r="CD18" i="5" s="1"/>
  <c r="BV18" i="5"/>
  <c r="CE18" i="5" s="1"/>
  <c r="BW18" i="5"/>
  <c r="BX18" i="5"/>
  <c r="CD19" i="5"/>
  <c r="CE19" i="5"/>
  <c r="CI19" i="5"/>
  <c r="CK19" i="5" s="1"/>
  <c r="BW20" i="5"/>
  <c r="BT21" i="5"/>
  <c r="BZ21" i="5" s="1"/>
  <c r="CB21" i="5" s="1"/>
  <c r="BU21" i="5"/>
  <c r="CD21" i="5" s="1"/>
  <c r="BV21" i="5"/>
  <c r="CE21" i="5" s="1"/>
  <c r="BW21" i="5"/>
  <c r="BX21" i="5"/>
  <c r="BZ23" i="5"/>
  <c r="CB23" i="5" s="1"/>
  <c r="CD23" i="5"/>
  <c r="BS24" i="5"/>
  <c r="BT24" i="5"/>
  <c r="BZ24" i="5" s="1"/>
  <c r="CB24" i="5" s="1"/>
  <c r="BU24" i="5"/>
  <c r="CD24" i="5" s="1"/>
  <c r="BV24" i="5"/>
  <c r="CE24" i="5" s="1"/>
  <c r="BW24" i="5"/>
  <c r="BX24" i="5"/>
  <c r="BS25" i="5"/>
  <c r="BT25" i="5"/>
  <c r="BZ25" i="5" s="1"/>
  <c r="CB25" i="5" s="1"/>
  <c r="BU25" i="5"/>
  <c r="BV25" i="5"/>
  <c r="BW25" i="5"/>
  <c r="BX25" i="5"/>
  <c r="BS26" i="5"/>
  <c r="BT26" i="5"/>
  <c r="BZ26" i="5" s="1"/>
  <c r="CB26" i="5" s="1"/>
  <c r="BU26" i="5"/>
  <c r="BV26" i="5"/>
  <c r="CE26" i="5" s="1"/>
  <c r="BW26" i="5"/>
  <c r="BX26" i="5"/>
  <c r="BS27" i="5"/>
  <c r="BT27" i="5"/>
  <c r="BZ27" i="5" s="1"/>
  <c r="CB27" i="5" s="1"/>
  <c r="BU27" i="5"/>
  <c r="BV27" i="5"/>
  <c r="CE27" i="5" s="1"/>
  <c r="BW27" i="5"/>
  <c r="BX27" i="5"/>
  <c r="BS28" i="5"/>
  <c r="BT28" i="5"/>
  <c r="BZ28" i="5" s="1"/>
  <c r="CB28" i="5" s="1"/>
  <c r="BU28" i="5"/>
  <c r="BV28" i="5"/>
  <c r="CE28" i="5" s="1"/>
  <c r="BW28" i="5"/>
  <c r="BX28" i="5"/>
  <c r="BS29" i="5"/>
  <c r="BT29" i="5"/>
  <c r="BZ29" i="5" s="1"/>
  <c r="CB29" i="5" s="1"/>
  <c r="BU29" i="5"/>
  <c r="BV29" i="5"/>
  <c r="CE29" i="5" s="1"/>
  <c r="BW29" i="5"/>
  <c r="BX29" i="5"/>
  <c r="BS30" i="5"/>
  <c r="BY30" i="5" s="1"/>
  <c r="CA30" i="5" s="1"/>
  <c r="BT30" i="5"/>
  <c r="BZ30" i="5" s="1"/>
  <c r="CB30" i="5" s="1"/>
  <c r="BU30" i="5"/>
  <c r="BV30" i="5"/>
  <c r="CE30" i="5" s="1"/>
  <c r="BW30" i="5"/>
  <c r="BX30" i="5"/>
  <c r="BS31" i="5"/>
  <c r="BY31" i="5" s="1"/>
  <c r="CA31" i="5" s="1"/>
  <c r="BT31" i="5"/>
  <c r="BZ31" i="5" s="1"/>
  <c r="CB31" i="5" s="1"/>
  <c r="BU31" i="5"/>
  <c r="CD31" i="5" s="1"/>
  <c r="BV31" i="5"/>
  <c r="CE31" i="5" s="1"/>
  <c r="BW31" i="5"/>
  <c r="BX31" i="5"/>
  <c r="BS33" i="5"/>
  <c r="BY33" i="5" s="1"/>
  <c r="CA33" i="5" s="1"/>
  <c r="BT33" i="5"/>
  <c r="BZ33" i="5" s="1"/>
  <c r="CB33" i="5" s="1"/>
  <c r="BU33" i="5"/>
  <c r="BV33" i="5"/>
  <c r="CE33" i="5" s="1"/>
  <c r="BW33" i="5"/>
  <c r="CI33" i="5" s="1"/>
  <c r="CK33" i="5" s="1"/>
  <c r="BX33" i="5"/>
  <c r="CJ33" i="5" s="1"/>
  <c r="CL33" i="5" s="1"/>
  <c r="BS34" i="5"/>
  <c r="BY34" i="5" s="1"/>
  <c r="CA34" i="5" s="1"/>
  <c r="BT34" i="5"/>
  <c r="BZ34" i="5" s="1"/>
  <c r="CB34" i="5" s="1"/>
  <c r="BU34" i="5"/>
  <c r="CD34" i="5" s="1"/>
  <c r="BV34" i="5"/>
  <c r="CE34" i="5" s="1"/>
  <c r="BW34" i="5"/>
  <c r="BX34" i="5"/>
  <c r="BU12" i="5"/>
  <c r="CD12" i="5" s="1"/>
  <c r="CF12" i="5" s="1"/>
  <c r="BT12" i="5"/>
  <c r="AA29" i="5"/>
  <c r="AA28" i="5"/>
  <c r="AA27" i="5"/>
  <c r="AA26" i="5"/>
  <c r="CE13" i="5" l="1"/>
  <c r="CE12" i="5"/>
  <c r="CD14" i="5"/>
  <c r="CE14" i="5"/>
  <c r="BZ12" i="5"/>
  <c r="CB19" i="5"/>
  <c r="BW32" i="5"/>
  <c r="BY23" i="5"/>
  <c r="CA23" i="5" s="1"/>
  <c r="BW23" i="5"/>
  <c r="CI23" i="5" s="1"/>
  <c r="CK23" i="5" s="1"/>
  <c r="BX23" i="5"/>
  <c r="CJ23" i="5" s="1"/>
  <c r="CL23" i="5" s="1"/>
  <c r="BX22" i="5"/>
  <c r="BY15" i="5"/>
  <c r="CA15" i="5" s="1"/>
  <c r="BZ14" i="5"/>
  <c r="CB14" i="5" s="1"/>
  <c r="BZ15" i="5"/>
  <c r="CB15" i="5" s="1"/>
  <c r="S15" i="3"/>
  <c r="AP25" i="5" l="1"/>
  <c r="AR25" i="5" s="1"/>
  <c r="AO25" i="5"/>
  <c r="AQ25" i="5" s="1"/>
  <c r="CD25" i="5" s="1"/>
  <c r="Z24" i="5"/>
  <c r="Z30" i="5"/>
  <c r="AB30" i="5" s="1"/>
  <c r="Y34" i="5"/>
  <c r="Y21" i="5"/>
  <c r="N14" i="3"/>
  <c r="S12" i="3"/>
  <c r="S13" i="3"/>
  <c r="Y14" i="5"/>
  <c r="U14" i="3"/>
  <c r="AI33" i="5"/>
  <c r="AK33" i="5"/>
  <c r="AT25" i="5" l="1"/>
  <c r="CE25" i="5"/>
  <c r="AQ33" i="5"/>
  <c r="BV20" i="5"/>
  <c r="CE20" i="5" s="1"/>
  <c r="BZ20" i="5"/>
  <c r="CB20" i="5" s="1"/>
  <c r="Y17" i="5"/>
  <c r="AS33" i="5" l="1"/>
  <c r="CD33" i="5"/>
  <c r="BX20" i="5"/>
  <c r="Y19" i="5"/>
  <c r="BV35" i="5"/>
  <c r="BU35" i="5"/>
  <c r="BX12" i="5"/>
  <c r="BW12" i="5"/>
  <c r="AC25" i="5"/>
  <c r="AC24" i="5"/>
  <c r="Y13" i="5"/>
  <c r="Z13" i="5"/>
  <c r="Z14" i="5"/>
  <c r="Z17" i="5"/>
  <c r="Y18" i="5"/>
  <c r="Z18" i="5"/>
  <c r="Z19" i="5"/>
  <c r="Z21" i="5"/>
  <c r="Z22" i="5"/>
  <c r="Y23" i="5"/>
  <c r="Z23" i="5"/>
  <c r="Y24" i="5"/>
  <c r="Y25" i="5"/>
  <c r="Z25" i="5"/>
  <c r="Y26" i="5"/>
  <c r="Z26" i="5"/>
  <c r="Y27" i="5"/>
  <c r="Z27" i="5"/>
  <c r="Y28" i="5"/>
  <c r="Z28" i="5"/>
  <c r="Y29" i="5"/>
  <c r="Z29" i="5"/>
  <c r="Y30" i="5"/>
  <c r="Y31" i="5"/>
  <c r="Z31" i="5"/>
  <c r="Y33" i="5"/>
  <c r="Z33" i="5"/>
  <c r="Z34" i="5"/>
  <c r="Z12" i="5"/>
  <c r="Y12" i="5"/>
  <c r="X13" i="5"/>
  <c r="X14" i="5"/>
  <c r="X17" i="5"/>
  <c r="X18" i="5"/>
  <c r="X19" i="5"/>
  <c r="X21" i="5"/>
  <c r="AB21" i="5" s="1"/>
  <c r="X22" i="5"/>
  <c r="X23" i="5"/>
  <c r="X24" i="5"/>
  <c r="AB24" i="5" s="1"/>
  <c r="X25" i="5"/>
  <c r="X26" i="5"/>
  <c r="X27" i="5"/>
  <c r="X28" i="5"/>
  <c r="X29" i="5"/>
  <c r="X31" i="5"/>
  <c r="X33" i="5"/>
  <c r="X34" i="5"/>
  <c r="X12" i="5"/>
  <c r="CB12" i="5" s="1"/>
  <c r="W13" i="5"/>
  <c r="AA13" i="5" s="1"/>
  <c r="W14" i="5"/>
  <c r="W17" i="5"/>
  <c r="AA17" i="5" s="1"/>
  <c r="W18" i="5"/>
  <c r="W19" i="5"/>
  <c r="AA19" i="5" s="1"/>
  <c r="W21" i="5"/>
  <c r="AA21" i="5" s="1"/>
  <c r="W23" i="5"/>
  <c r="AA23" i="5" s="1"/>
  <c r="W24" i="5"/>
  <c r="AA24" i="5" s="1"/>
  <c r="W31" i="5"/>
  <c r="W33" i="5"/>
  <c r="AA33" i="5" s="1"/>
  <c r="W34" i="5"/>
  <c r="AA34" i="5" s="1"/>
  <c r="W12" i="5"/>
  <c r="I25" i="5"/>
  <c r="W25" i="5" s="1"/>
  <c r="AA25" i="5" s="1"/>
  <c r="CF22" i="5"/>
  <c r="CF17" i="5"/>
  <c r="BY24" i="5" l="1"/>
  <c r="CA24" i="5" s="1"/>
  <c r="AS24" i="5"/>
  <c r="BY25" i="5"/>
  <c r="CA25" i="5" s="1"/>
  <c r="AS25" i="5"/>
  <c r="AA30" i="5"/>
  <c r="AG30" i="5"/>
  <c r="AQ30" i="5" s="1"/>
  <c r="AC29" i="5"/>
  <c r="AE29" i="5"/>
  <c r="AQ29" i="5" s="1"/>
  <c r="CD29" i="5" s="1"/>
  <c r="AE28" i="5"/>
  <c r="AC28" i="5"/>
  <c r="AE27" i="5"/>
  <c r="AC27" i="5"/>
  <c r="AE26" i="5"/>
  <c r="AC26" i="5"/>
  <c r="CG18" i="5"/>
  <c r="CF18" i="5"/>
  <c r="AA14" i="5"/>
  <c r="AA12" i="5"/>
  <c r="AB12" i="5"/>
  <c r="AB34" i="5"/>
  <c r="AB33" i="5"/>
  <c r="AB31" i="5"/>
  <c r="AA31" i="5"/>
  <c r="AB25" i="5"/>
  <c r="AB23" i="5"/>
  <c r="AB17" i="5"/>
  <c r="AB14" i="5"/>
  <c r="AB13" i="5"/>
  <c r="AB22" i="5"/>
  <c r="AB19" i="5"/>
  <c r="CG12" i="5"/>
  <c r="CF31" i="5"/>
  <c r="CF29" i="5"/>
  <c r="CF16" i="5"/>
  <c r="CF14" i="5"/>
  <c r="CF13" i="5"/>
  <c r="CF21" i="5"/>
  <c r="CG20" i="5"/>
  <c r="CG34" i="5"/>
  <c r="CG26" i="5"/>
  <c r="CG29" i="5"/>
  <c r="CG30" i="5"/>
  <c r="CG21" i="5"/>
  <c r="CG13" i="5"/>
  <c r="CG17" i="5"/>
  <c r="CG16" i="5"/>
  <c r="CG31" i="5"/>
  <c r="CG27" i="5"/>
  <c r="CG22" i="5"/>
  <c r="CG14" i="5"/>
  <c r="CG33" i="5"/>
  <c r="CG25" i="5"/>
  <c r="CG24" i="5"/>
  <c r="CG32" i="5"/>
  <c r="CG28" i="5"/>
  <c r="CG23" i="5"/>
  <c r="CG19" i="5"/>
  <c r="CG15" i="5"/>
  <c r="CF33" i="5"/>
  <c r="CF20" i="5"/>
  <c r="CF24" i="5"/>
  <c r="CF32" i="5"/>
  <c r="CF23" i="5"/>
  <c r="CF19" i="5"/>
  <c r="CF15" i="5"/>
  <c r="CF25" i="5"/>
  <c r="N13" i="3"/>
  <c r="L25" i="3"/>
  <c r="J25" i="3"/>
  <c r="H25" i="3"/>
  <c r="L24" i="3"/>
  <c r="AS30" i="5" l="1"/>
  <c r="CD30" i="5"/>
  <c r="CF30" i="5" s="1"/>
  <c r="BY26" i="5"/>
  <c r="CA26" i="5" s="1"/>
  <c r="BY27" i="5"/>
  <c r="CA27" i="5" s="1"/>
  <c r="BY28" i="5"/>
  <c r="CA28" i="5" s="1"/>
  <c r="BY29" i="5"/>
  <c r="CA29" i="5" s="1"/>
  <c r="AS29" i="5"/>
  <c r="AI26" i="5"/>
  <c r="AG26" i="5"/>
  <c r="AG27" i="5"/>
  <c r="AI28" i="5"/>
  <c r="AG28" i="5"/>
  <c r="CF34" i="5"/>
  <c r="S19" i="3"/>
  <c r="AK27" i="5" l="1"/>
  <c r="AQ27" i="5"/>
  <c r="AK26" i="5"/>
  <c r="AQ26" i="5"/>
  <c r="AM28" i="5"/>
  <c r="AK28" i="5"/>
  <c r="S16" i="3"/>
  <c r="S17" i="3"/>
  <c r="S18" i="3"/>
  <c r="S20" i="3"/>
  <c r="S21" i="3"/>
  <c r="S22" i="3"/>
  <c r="S23" i="3"/>
  <c r="S24" i="3"/>
  <c r="S25" i="3"/>
  <c r="S26" i="3"/>
  <c r="S27" i="3"/>
  <c r="S28" i="3"/>
  <c r="S29" i="3"/>
  <c r="S30" i="3"/>
  <c r="S31" i="3"/>
  <c r="S32" i="3"/>
  <c r="S33" i="3"/>
  <c r="S34" i="3"/>
  <c r="T20" i="3"/>
  <c r="T21" i="3"/>
  <c r="T22" i="3"/>
  <c r="T23" i="3"/>
  <c r="T24" i="3"/>
  <c r="T25" i="3"/>
  <c r="T26" i="3"/>
  <c r="T27" i="3"/>
  <c r="T28" i="3"/>
  <c r="T29" i="3"/>
  <c r="T30" i="3"/>
  <c r="T31" i="3"/>
  <c r="T32" i="3"/>
  <c r="T33" i="3"/>
  <c r="T34" i="3"/>
  <c r="T18" i="3"/>
  <c r="T19" i="3"/>
  <c r="T13" i="3"/>
  <c r="T15" i="3"/>
  <c r="T16" i="3"/>
  <c r="T17" i="3"/>
  <c r="T12" i="3"/>
  <c r="AS26" i="5" l="1"/>
  <c r="CD26" i="5"/>
  <c r="CF26" i="5" s="1"/>
  <c r="AS27" i="5"/>
  <c r="CD27" i="5"/>
  <c r="CF27" i="5" s="1"/>
  <c r="AO28" i="5"/>
  <c r="AQ28" i="5" s="1"/>
  <c r="U34" i="3"/>
  <c r="W34" i="3" s="1"/>
  <c r="O34" i="3"/>
  <c r="Q34" i="3" s="1"/>
  <c r="N34" i="3"/>
  <c r="P34" i="3" s="1"/>
  <c r="V34" i="3"/>
  <c r="X34" i="3" s="1"/>
  <c r="AS28" i="5" l="1"/>
  <c r="CD28" i="5"/>
  <c r="CF28" i="5"/>
  <c r="N15" i="3"/>
  <c r="V14" i="3" l="1"/>
  <c r="X14" i="3" s="1"/>
  <c r="W14" i="3"/>
  <c r="O14" i="3"/>
  <c r="Q14" i="3" s="1"/>
  <c r="P14" i="3"/>
  <c r="U13" i="3"/>
  <c r="W13" i="3" s="1"/>
  <c r="V13" i="3"/>
  <c r="X13" i="3" s="1"/>
  <c r="U15" i="3"/>
  <c r="W15" i="3" s="1"/>
  <c r="V15" i="3"/>
  <c r="X15" i="3" s="1"/>
  <c r="U16" i="3"/>
  <c r="W16" i="3" s="1"/>
  <c r="V16" i="3"/>
  <c r="X16" i="3" s="1"/>
  <c r="U17" i="3"/>
  <c r="W17" i="3" s="1"/>
  <c r="V17" i="3"/>
  <c r="X17" i="3" s="1"/>
  <c r="U18" i="3"/>
  <c r="W18" i="3" s="1"/>
  <c r="V18" i="3"/>
  <c r="X18" i="3" s="1"/>
  <c r="U19" i="3"/>
  <c r="W19" i="3" s="1"/>
  <c r="V19" i="3"/>
  <c r="X19" i="3" s="1"/>
  <c r="U20" i="3"/>
  <c r="W20" i="3" s="1"/>
  <c r="V20" i="3"/>
  <c r="X20" i="3" s="1"/>
  <c r="U21" i="3"/>
  <c r="W21" i="3" s="1"/>
  <c r="V21" i="3"/>
  <c r="X21" i="3" s="1"/>
  <c r="U22" i="3"/>
  <c r="W22" i="3" s="1"/>
  <c r="V22" i="3"/>
  <c r="X22" i="3" s="1"/>
  <c r="U23" i="3"/>
  <c r="W23" i="3" s="1"/>
  <c r="V23" i="3"/>
  <c r="X23" i="3" s="1"/>
  <c r="U24" i="3"/>
  <c r="W24" i="3" s="1"/>
  <c r="V24" i="3"/>
  <c r="X24" i="3" s="1"/>
  <c r="U25" i="3"/>
  <c r="W25" i="3" s="1"/>
  <c r="V25" i="3"/>
  <c r="X25" i="3" s="1"/>
  <c r="U26" i="3"/>
  <c r="W26" i="3" s="1"/>
  <c r="V26" i="3"/>
  <c r="X26" i="3" s="1"/>
  <c r="U27" i="3"/>
  <c r="W27" i="3" s="1"/>
  <c r="V27" i="3"/>
  <c r="X27" i="3" s="1"/>
  <c r="U28" i="3"/>
  <c r="W28" i="3" s="1"/>
  <c r="V28" i="3"/>
  <c r="X28" i="3"/>
  <c r="U29" i="3"/>
  <c r="W29" i="3" s="1"/>
  <c r="V29" i="3"/>
  <c r="X29" i="3" s="1"/>
  <c r="U30" i="3"/>
  <c r="W30" i="3" s="1"/>
  <c r="V30" i="3"/>
  <c r="X30" i="3" s="1"/>
  <c r="U31" i="3"/>
  <c r="W31" i="3" s="1"/>
  <c r="V31" i="3"/>
  <c r="X31" i="3" s="1"/>
  <c r="U32" i="3"/>
  <c r="W32" i="3" s="1"/>
  <c r="V32" i="3"/>
  <c r="X32" i="3" s="1"/>
  <c r="U33" i="3"/>
  <c r="W33" i="3" s="1"/>
  <c r="V33" i="3"/>
  <c r="X33" i="3" s="1"/>
  <c r="P13" i="3"/>
  <c r="O13" i="3"/>
  <c r="Q13" i="3" s="1"/>
  <c r="P15" i="3"/>
  <c r="O15" i="3"/>
  <c r="Q15" i="3" s="1"/>
  <c r="N16" i="3"/>
  <c r="P16" i="3" s="1"/>
  <c r="O16" i="3"/>
  <c r="Q16" i="3" s="1"/>
  <c r="N17" i="3"/>
  <c r="P17" i="3" s="1"/>
  <c r="O17" i="3"/>
  <c r="Q17" i="3" s="1"/>
  <c r="N18" i="3"/>
  <c r="P18" i="3" s="1"/>
  <c r="O18" i="3"/>
  <c r="Q18" i="3" s="1"/>
  <c r="N19" i="3"/>
  <c r="P19" i="3" s="1"/>
  <c r="O19" i="3"/>
  <c r="Q19" i="3" s="1"/>
  <c r="N20" i="3"/>
  <c r="P20" i="3" s="1"/>
  <c r="O20" i="3"/>
  <c r="Q20" i="3" s="1"/>
  <c r="N21" i="3"/>
  <c r="P21" i="3" s="1"/>
  <c r="O21" i="3"/>
  <c r="Q21" i="3" s="1"/>
  <c r="N22" i="3"/>
  <c r="P22" i="3" s="1"/>
  <c r="O22" i="3"/>
  <c r="Q22" i="3" s="1"/>
  <c r="N23" i="3"/>
  <c r="P23" i="3" s="1"/>
  <c r="O23" i="3"/>
  <c r="Q23" i="3" s="1"/>
  <c r="N24" i="3"/>
  <c r="P24" i="3" s="1"/>
  <c r="O24" i="3"/>
  <c r="Q24" i="3" s="1"/>
  <c r="N25" i="3"/>
  <c r="P25" i="3" s="1"/>
  <c r="O25" i="3"/>
  <c r="Q25" i="3" s="1"/>
  <c r="N26" i="3"/>
  <c r="P26" i="3" s="1"/>
  <c r="O26" i="3"/>
  <c r="Q26" i="3" s="1"/>
  <c r="N27" i="3"/>
  <c r="P27" i="3" s="1"/>
  <c r="O27" i="3"/>
  <c r="Q27" i="3" s="1"/>
  <c r="N28" i="3"/>
  <c r="P28" i="3" s="1"/>
  <c r="O28" i="3"/>
  <c r="Q28" i="3" s="1"/>
  <c r="N29" i="3"/>
  <c r="P29" i="3" s="1"/>
  <c r="O29" i="3"/>
  <c r="Q29" i="3" s="1"/>
  <c r="N30" i="3"/>
  <c r="P30" i="3" s="1"/>
  <c r="O30" i="3"/>
  <c r="Q30" i="3" s="1"/>
  <c r="N31" i="3"/>
  <c r="P31" i="3" s="1"/>
  <c r="O31" i="3"/>
  <c r="Q31" i="3" s="1"/>
  <c r="N32" i="3"/>
  <c r="P32" i="3" s="1"/>
  <c r="O32" i="3"/>
  <c r="Q32" i="3" s="1"/>
  <c r="N33" i="3"/>
  <c r="P33" i="3" s="1"/>
  <c r="O33" i="3"/>
  <c r="Q33" i="3" s="1"/>
  <c r="V12" i="3" l="1"/>
  <c r="X12" i="3" s="1"/>
  <c r="U12" i="3"/>
  <c r="W12" i="3" s="1"/>
  <c r="O12" i="3"/>
  <c r="Q12" i="3" s="1"/>
  <c r="N12" i="3"/>
  <c r="P1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D19" authorId="0" shapeId="0" xr:uid="{CB5BD56F-3957-43A5-B1E2-6E2ABE49BE00}">
      <text>
        <r>
          <rPr>
            <b/>
            <sz val="9"/>
            <color indexed="81"/>
            <rFont val="Tahoma"/>
            <family val="2"/>
          </rPr>
          <t>OIS - ADM</t>
        </r>
      </text>
    </comment>
    <comment ref="D30" authorId="0" shapeId="0" xr:uid="{5F00FE9F-EBA6-46DC-9A29-53156D8612C5}">
      <text>
        <r>
          <rPr>
            <b/>
            <sz val="9"/>
            <color indexed="81"/>
            <rFont val="Tahoma"/>
            <family val="2"/>
          </rPr>
          <t>TH</t>
        </r>
      </text>
    </comment>
    <comment ref="I31" authorId="0" shapeId="0" xr:uid="{6D8F60CF-0CBC-48C1-A1FC-756F29E6EFEB}">
      <text>
        <r>
          <rPr>
            <b/>
            <sz val="9"/>
            <color indexed="81"/>
            <rFont val="Tahoma"/>
            <family val="2"/>
          </rPr>
          <t>Validar si solamente se incluye acueducto</t>
        </r>
      </text>
    </comment>
    <comment ref="I33" authorId="0" shapeId="0" xr:uid="{FB473FFA-1F2E-46CE-B627-201D2FCEF9C8}">
      <text>
        <r>
          <rPr>
            <b/>
            <sz val="9"/>
            <color indexed="81"/>
            <rFont val="Tahoma"/>
            <family val="2"/>
          </rPr>
          <t>se incluyen las 3 cuentas</t>
        </r>
      </text>
    </comment>
    <comment ref="M33" authorId="0" shapeId="0" xr:uid="{2E42CCE1-8BA1-4A4B-BDA2-4E01F832481B}">
      <text>
        <r>
          <rPr>
            <b/>
            <sz val="9"/>
            <color indexed="81"/>
            <rFont val="Tahoma"/>
            <family val="2"/>
          </rPr>
          <t>sobre las 3 cuentas</t>
        </r>
      </text>
    </comment>
    <comment ref="D34" authorId="0" shapeId="0" xr:uid="{3235E0C5-EDFA-498E-BB25-A52BCEE8D330}">
      <text>
        <r>
          <rPr>
            <b/>
            <sz val="9"/>
            <color indexed="81"/>
            <rFont val="Tahoma"/>
            <family val="2"/>
          </rPr>
          <t>presupuesto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D19" authorId="0" shapeId="0" xr:uid="{707EA61F-242B-4BA8-A515-74623EA1494F}">
      <text>
        <r>
          <rPr>
            <b/>
            <sz val="9"/>
            <color indexed="81"/>
            <rFont val="Tahoma"/>
            <family val="2"/>
          </rPr>
          <t>OIS - ADM</t>
        </r>
      </text>
    </comment>
    <comment ref="J31" authorId="0" shapeId="0" xr:uid="{E31DDB69-7EB9-468E-8CD7-1F1AA7BFEBBB}">
      <text>
        <r>
          <rPr>
            <b/>
            <sz val="9"/>
            <color indexed="81"/>
            <rFont val="Tahoma"/>
            <family val="2"/>
          </rPr>
          <t>Validar si solamente se incluye acueducto</t>
        </r>
      </text>
    </comment>
    <comment ref="X31" authorId="0" shapeId="0" xr:uid="{38774002-EF36-4FA2-9739-1D89DF1955A2}">
      <text>
        <r>
          <rPr>
            <b/>
            <sz val="9"/>
            <color indexed="81"/>
            <rFont val="Tahoma"/>
            <family val="2"/>
          </rPr>
          <t>Validar si solamente se incluye acueducto</t>
        </r>
      </text>
    </comment>
    <comment ref="J33" authorId="0" shapeId="0" xr:uid="{164EAE88-11CC-417D-BC2A-C262A5A24009}">
      <text>
        <r>
          <rPr>
            <b/>
            <sz val="9"/>
            <color indexed="81"/>
            <rFont val="Tahoma"/>
            <family val="2"/>
          </rPr>
          <t>se incluyen las 3 cuentas</t>
        </r>
      </text>
    </comment>
    <comment ref="X33" authorId="0" shapeId="0" xr:uid="{4ACE730A-0F03-442B-89B7-9C638FF8B9B7}">
      <text>
        <r>
          <rPr>
            <b/>
            <sz val="9"/>
            <color indexed="81"/>
            <rFont val="Tahoma"/>
            <family val="2"/>
          </rPr>
          <t>se incluyen las 3 cuentas</t>
        </r>
      </text>
    </comment>
    <comment ref="BT33" authorId="0" shapeId="0" xr:uid="{386494BA-0380-4158-9612-FB1533AB1F7F}">
      <text>
        <r>
          <rPr>
            <b/>
            <sz val="9"/>
            <color indexed="81"/>
            <rFont val="Tahoma"/>
            <family val="2"/>
          </rPr>
          <t>sobre las 3 cuentas</t>
        </r>
      </text>
    </comment>
    <comment ref="D34" authorId="0" shapeId="0" xr:uid="{476423EA-55B9-4236-9448-23A02F641F82}">
      <text>
        <r>
          <rPr>
            <b/>
            <sz val="9"/>
            <color indexed="81"/>
            <rFont val="Tahoma"/>
            <family val="2"/>
          </rPr>
          <t>presupuesto</t>
        </r>
      </text>
    </comment>
  </commentList>
</comments>
</file>

<file path=xl/sharedStrings.xml><?xml version="1.0" encoding="utf-8"?>
<sst xmlns="http://schemas.openxmlformats.org/spreadsheetml/2006/main" count="779" uniqueCount="297">
  <si>
    <t>SECTOR</t>
  </si>
  <si>
    <t>Columna1</t>
  </si>
  <si>
    <t>Ambiente </t>
  </si>
  <si>
    <t>Administrativo</t>
  </si>
  <si>
    <t>Gestión_pública </t>
  </si>
  <si>
    <t>Gobierno</t>
  </si>
  <si>
    <t>Hacienda</t>
  </si>
  <si>
    <t>Planeación </t>
  </si>
  <si>
    <t>Desarrollo_Económico_Indus</t>
  </si>
  <si>
    <t>Educación</t>
  </si>
  <si>
    <t>Salud</t>
  </si>
  <si>
    <t>Integración_Social</t>
  </si>
  <si>
    <t>Cultura_Recreación_Deporte</t>
  </si>
  <si>
    <t>Ambiente</t>
  </si>
  <si>
    <t>Movilidad</t>
  </si>
  <si>
    <t>Hábitat</t>
  </si>
  <si>
    <t>Mujeres</t>
  </si>
  <si>
    <t>Seguridad_Convivencia_Justicia</t>
  </si>
  <si>
    <t>Gestión_Jurídica</t>
  </si>
  <si>
    <t>Otras_entidades</t>
  </si>
  <si>
    <t>Cultura, Recreación y Deporte </t>
  </si>
  <si>
    <t>1. Secretaría General de la Alcaldía de Bogotá</t>
  </si>
  <si>
    <t>1. Secretaría Distrital de Gobierno</t>
  </si>
  <si>
    <t>1. Secretaría Distrital de Hacienda</t>
  </si>
  <si>
    <t>1. Secretaría Distrital de Planeación</t>
  </si>
  <si>
    <t>1. Secretaría Distrital de Desarrollo Económico</t>
  </si>
  <si>
    <t>1.  Secretaría de Educación del Distrito</t>
  </si>
  <si>
    <t>1. Secretaría Distrital de Salud de Bogotá</t>
  </si>
  <si>
    <t>1. Secretaría Social</t>
  </si>
  <si>
    <t>1. Secretaría de Cultura, Recreación y Deporte</t>
  </si>
  <si>
    <t>1. Secretaría Distrital de Ambiente</t>
  </si>
  <si>
    <t>1. Secretaría Distrital de Movilidad</t>
  </si>
  <si>
    <t>1. Secretaría Distrital del Hábitat</t>
  </si>
  <si>
    <t>1. Secretaría Distrital de la Mujer </t>
  </si>
  <si>
    <t>1. Secretaría Distrital de Seguridad, Convivencia y Justicia </t>
  </si>
  <si>
    <t>1. Secretaría Jurídica Distrital </t>
  </si>
  <si>
    <t>1. Concejo de Bogotá</t>
  </si>
  <si>
    <t>Desarrollo Económico Industria y Turismo </t>
  </si>
  <si>
    <t>4. Departamento Administrativo del Servicio Civil Distrital</t>
  </si>
  <si>
    <t>2. Departamento Administrativo del Espacio Público, Dadep</t>
  </si>
  <si>
    <t>2. Fondo de Prestaciones Económicas, Cesantías y Pensiones de Bogotá, Foncep</t>
  </si>
  <si>
    <t>2. Instituto Popular para la Economía Social</t>
  </si>
  <si>
    <t>2. Instituto para la Investigación Educativa y el Desarrollo Pedagógico</t>
  </si>
  <si>
    <t>2. Fondo Financiero Distrital de Salud</t>
  </si>
  <si>
    <t>2. Instituto Distrital para la Protección de la Niñez y la Juventud</t>
  </si>
  <si>
    <t>2. Instituto Distrital de Recreación y Deporte</t>
  </si>
  <si>
    <t>2. Jardín Botánico de Bogotá</t>
  </si>
  <si>
    <t>2. Unidad Administrativa Especial De Rehabilitacion Y Mantenimiento Vial</t>
  </si>
  <si>
    <t>2. Unidad Administrativa Especial de Servicios Públicos</t>
  </si>
  <si>
    <t>2. Unidad Administrativa Especial Cuerpo Oficial de Bomberos de Bogotá</t>
  </si>
  <si>
    <t>2. Personería de Bogotá</t>
  </si>
  <si>
    <t>Educación </t>
  </si>
  <si>
    <t>3. Instituto Distrital de la Participación y Acción Comunal, IDPAC</t>
  </si>
  <si>
    <t>3. Unidad Administrativa Especial de Catastro</t>
  </si>
  <si>
    <t>3. Instituto Distrital de Turismo</t>
  </si>
  <si>
    <t>3. Universidad Distrital Francisco José de Caldas</t>
  </si>
  <si>
    <t>3. Subred Integrada de Servicios de Salud Norte E.S.E.</t>
  </si>
  <si>
    <t>3. Orquesta Filarmonica de Bogotá</t>
  </si>
  <si>
    <t>3. Instituto Distrital de Gestión de Riesgos y Cambio Climático</t>
  </si>
  <si>
    <t>3. Instituto de Desarrollo Urbano</t>
  </si>
  <si>
    <t>3. Caja de Vivienda Popular</t>
  </si>
  <si>
    <t>3. Veeduría Distrital de Bogotá</t>
  </si>
  <si>
    <t>Gestión Jurídica</t>
  </si>
  <si>
    <t>4. Lotería de Bogotá</t>
  </si>
  <si>
    <t>4. Corporación para el Desarrollo y la Productividad - Bogotá Región</t>
  </si>
  <si>
    <t>4. Subred Integrada de Servicios de Salud Centro Oriente E.S.E.</t>
  </si>
  <si>
    <t>4. Instituto Distrital de Patrimonio Cultural</t>
  </si>
  <si>
    <t>4. Instituto Distrital de Protección y Bienestar Animal IDPYBA</t>
  </si>
  <si>
    <t>4. Transmilenio</t>
  </si>
  <si>
    <t>4. Empresa de Renovación y Desarrollo Urbano de Bogotá</t>
  </si>
  <si>
    <t>Gestión pública </t>
  </si>
  <si>
    <t>5. Subred Integrada de Servicios de Salud Sur E.S.E</t>
  </si>
  <si>
    <t>5. Fundación Gilberto Alzate Avendaño</t>
  </si>
  <si>
    <t>5. Empresa Metro de Bogotá </t>
  </si>
  <si>
    <t>5.  Empresa de Acueducto y Alcantarillado de Bogotá</t>
  </si>
  <si>
    <t>6. Capital Salud EPS-S SAS </t>
  </si>
  <si>
    <t>6. Instituto Distrital de las Artes</t>
  </si>
  <si>
    <t>6. Terminal de Transportes de Bogotá</t>
  </si>
  <si>
    <t>6. Grupo Energía de Bogotá</t>
  </si>
  <si>
    <t>Hábitat </t>
  </si>
  <si>
    <t>7. Instituto Distrital de Ciencia, Biotecnología e Innovación en Salud</t>
  </si>
  <si>
    <t>7. Canal Capital</t>
  </si>
  <si>
    <t>7.  Empresa de Telecomunicaciones de Bogotá</t>
  </si>
  <si>
    <t>Hacienda </t>
  </si>
  <si>
    <t>Integración Social</t>
  </si>
  <si>
    <t>DESTINATARIO</t>
  </si>
  <si>
    <t>Concejo de Bogotá - publicación en la página web de la entidad</t>
  </si>
  <si>
    <t>Secretaría de Hacienda</t>
  </si>
  <si>
    <t>Seguridad, Convivencia y Justicia </t>
  </si>
  <si>
    <t>Otras entidades presentes en la ciudad </t>
  </si>
  <si>
    <t>FECHA MAXIMA DE REPORTE</t>
  </si>
  <si>
    <t>15 días hábiles de julio</t>
  </si>
  <si>
    <t>Otros</t>
  </si>
  <si>
    <t>mediados de octubre (según fecha de solicitud de la SDH)</t>
  </si>
  <si>
    <t>15 días hábiles de enero</t>
  </si>
  <si>
    <t>VIGENCIA</t>
  </si>
  <si>
    <t>FECHA DE REPORTE</t>
  </si>
  <si>
    <t>PRIORIZADO?</t>
  </si>
  <si>
    <t>1. Enero a junio</t>
  </si>
  <si>
    <t>SI</t>
  </si>
  <si>
    <t>2. Enero a septiembre (anteproyecto de presupuesto)</t>
  </si>
  <si>
    <t>NO</t>
  </si>
  <si>
    <t>3. Enero a diciembre</t>
  </si>
  <si>
    <t>REGISTRO RESULTADOS PLAN DE AUSTERIDAD DEL GASTO PÚBLICO</t>
  </si>
  <si>
    <t>SECTOR ADMINISTRATIVO</t>
  </si>
  <si>
    <t>ENTIDAD</t>
  </si>
  <si>
    <t>OTROS SECTORES</t>
  </si>
  <si>
    <t>OTRAS ENTIDADES</t>
  </si>
  <si>
    <t>VIGENCIA DEL REPORTE</t>
  </si>
  <si>
    <t xml:space="preserve">PERIODO A REPORTAR </t>
  </si>
  <si>
    <t>Nota:  Los valores deben ser registrados en pesos</t>
  </si>
  <si>
    <t>FORMULACIÓN</t>
  </si>
  <si>
    <t>SEGUIMIENTO</t>
  </si>
  <si>
    <t>GASTOS CONTEMPLADOS EN EL DECRETO 492 DE 2019</t>
  </si>
  <si>
    <t>COMPONENTES</t>
  </si>
  <si>
    <t>UNIDAD DE MEDIDA</t>
  </si>
  <si>
    <t>¿EL GASTO / COMPONENTE SE PRIORIZA COMO GASTO ELEGIBLE PARA LA VIGENCIA?</t>
  </si>
  <si>
    <t>META
(EN % DE REDUCCIÓN DE RECURSOS)</t>
  </si>
  <si>
    <t>META
(EN % DE REDUCCIÓN DE LA UNIDAD DE MEDIDA)</t>
  </si>
  <si>
    <t>LINEA BASE DEL 1 DE ENERO AL 30 DE JUNIO</t>
  </si>
  <si>
    <t>LINEA BASE DEL 1 DE ENERO AL 31 DE DICIEMBRE</t>
  </si>
  <si>
    <t>SEGUIMIENTO DEL 1 DE ENERO AL 30 DE JUNIO</t>
  </si>
  <si>
    <t>SEGUIMIENTO DEL 1 DE ENERO AL 31 DE DICIEMBRE</t>
  </si>
  <si>
    <t>CANTIDAD UNIDAD DE MEDIDA</t>
  </si>
  <si>
    <t>GIROS</t>
  </si>
  <si>
    <t>Ejecución</t>
  </si>
  <si>
    <t>CONSUMO EN UNIDAD DE MEDIDA</t>
  </si>
  <si>
    <t>CONSUMO EN GIROS</t>
  </si>
  <si>
    <t>INDICADOR DE AUSTERIDAD 
(1-(total consumo unidad de medida en el periodo/total consumo unidad de medida del mismo periodo de año anterior))</t>
  </si>
  <si>
    <t>INDICADOR DE AUSTERIDAD 
(1-(total giros del periodo/total giros del mismo periodo de año anterior))</t>
  </si>
  <si>
    <t>INDICADOR DE CUMPLIMIENTO EN UNIDAD DE MEDIDA
(INDICADOR DE AUSTERIDAD/META)</t>
  </si>
  <si>
    <t>INDICADOR DE CUMPLIMIENTO EN GIROS
(INDICADOR DE AUSTERIDAD/META)</t>
  </si>
  <si>
    <t>OBSERVACIONES
(comentarios que aclaren los resultados)</t>
  </si>
  <si>
    <t>Contratos de prestación de servicios y administración de personal FUNCIONAMIENTO</t>
  </si>
  <si>
    <t>Contratos de prestación de servicios profesionales y de apoyo a la gestión</t>
  </si>
  <si>
    <t>Número de personas contratadas (Sin incluir Cesiones).</t>
  </si>
  <si>
    <t>N/A</t>
  </si>
  <si>
    <t>Se indica que, el Fondo de Prestaciones Económicas Cesantías y Pensiones (FONCEP), en concordancia con las restricciones que impuso la entrada en vigencia de la ley de garantías y de conformidad con la necesidad del servicio de cada una de las áreas de la entidad realizó la contratación de personas naturales para la prestación de servicios profesionales y de apoyo a la gestión antes del 29 de enero de 2022. </t>
  </si>
  <si>
    <t>Se incluye la información del primer semestre de 2022</t>
  </si>
  <si>
    <t>Horas extras, dominicales y festivos</t>
  </si>
  <si>
    <t>Horas extras diurnas, nocturnas, dominicales y festivas</t>
  </si>
  <si>
    <t>Número de horas liquidadas y pagadas.</t>
  </si>
  <si>
    <t>Conforme a la Resolución de Gerencia No. 306 del 29 de noviembre de 2002 de FAVIDI, hoy FONCEP, en el Artículo Segundo se reconoce y paga Horas Extras al Nivel Asistencial.
El Área de Talento Humano de acuerdo a la normatividad vigente, valida que el valor de dichas horas extras no supere el 50% de la Asignación básica.
Se evidencia que hubo una disminución importante con relación al valor reportado de Horas extras para la vigencia 2021, lo cual se logró gracias a las metas de austeridad propuestas para la vigencia 2022, donde entre otros, se autorizan Horas Extras de ser estrictamente necesario, y por necesidades del servicio.</t>
  </si>
  <si>
    <t>Contratos de prestación de servicios y administración de personal INVERSIÓN*</t>
  </si>
  <si>
    <t xml:space="preserve">Por ley de garantías fue necesario gestionar toda la contratación directa con personas naturales a inicios de la vigencia, por eso se evidencia diferencia entre el primer semestre de 2021 versus primer semestre de 2022. </t>
  </si>
  <si>
    <t>Se observa un incremento frente a la vigencia anterior dado que algunos contratos en el 2022 fueron planeados hasta el mes de agosto y se requerian prorrogar hasta diciembre, pero al superar el 50% del plazo inicial, fue necesario estructurar nuevos contratos.</t>
  </si>
  <si>
    <t>Viáticos y Gastos de Viaje</t>
  </si>
  <si>
    <t>Viáticos y gastos de viaje</t>
  </si>
  <si>
    <t>Tiquetes</t>
  </si>
  <si>
    <t>Cantidad de Tiquetes expedidos y utilizados.</t>
  </si>
  <si>
    <r>
      <t>Teniendo en cuenta la situación de</t>
    </r>
    <r>
      <rPr>
        <b/>
        <i/>
        <sz val="11"/>
        <color theme="1"/>
        <rFont val="Calibri"/>
        <family val="2"/>
        <scheme val="minor"/>
      </rPr>
      <t xml:space="preserve"> Emergencia Sanitaria </t>
    </r>
    <r>
      <rPr>
        <sz val="11"/>
        <color theme="1"/>
        <rFont val="Calibri"/>
        <family val="2"/>
        <scheme val="minor"/>
      </rPr>
      <t>por la que está atravesando el país, las entidades se han visto en la obligación de utilizar otros mecanismos de comunicación diferentes a la presencial, es así como se implementó la modalidad de reuniones virtuales, primero con el fin mitigar el riesgo de contagio y segundo facilitar las diligencias de tipo judicial, las cuales son las que principalmente generan el pago de gastos de viajes y viáticos.</t>
    </r>
  </si>
  <si>
    <t>Durante el primer semestre de 2022, no se efectuó avances en esta actividad</t>
  </si>
  <si>
    <t>Gastos de viajes y viáticos</t>
  </si>
  <si>
    <t>No Aplica</t>
  </si>
  <si>
    <t>Administración de Servicios</t>
  </si>
  <si>
    <t>Telefonía celular</t>
  </si>
  <si>
    <t xml:space="preserve">Planes de telefonía móvil </t>
  </si>
  <si>
    <t>Número de líneas activas.</t>
  </si>
  <si>
    <t xml:space="preserve">Se logra un ahorro en el valor pagado por telefonía móvil, a pesar de contar con una línea adicional con respecto al año anterior, esto en razón a los esfuerzos adelantados por la Entidad ante el operador de telefonía móvil, a efectos de obtener mejores tarifas que nos permitan mayor eficiencia en el gasto público contando con los mismos beneficios otorgados previamente a la Entidad, de esta manera se logró un descuento en el valor mensual facturado. </t>
  </si>
  <si>
    <t>Se incluye el consumo en unidad de media y en giros del primer semestre de 2022, el cual muestra un ahorro, sin embargo está pendiente el cargue del semestre dos de 2022 .</t>
  </si>
  <si>
    <t>Equipos Celular</t>
  </si>
  <si>
    <t>Número de Equipos Adquiridos.</t>
  </si>
  <si>
    <t>La Entidad para la vigencia 2021 y 2022 no cuenta con equipos de telefonía celular ni los adquirio, motivo por el cual el resultado de los indicadores es 0%, lo que significa un mantenimiento en este gasto.</t>
  </si>
  <si>
    <t>Telefonía fija</t>
  </si>
  <si>
    <t>Líneas de telefonía fija</t>
  </si>
  <si>
    <t>Se logra un ahorro en telefonía fija con respecto a la vigencia anterior, este ahorro depende de la variación mensual en la demanda de los servicios principalmente asociados al de consumo fijo a ETB móvil, cobro por el servicio de LDN - Larga distancia Nacional y cobro reveritido. Adicionalmente la Entidad cuenta con el número mínimo de líneas telefonicas para atender las necesidad de atención al ciudadano especialmente pensionados, usuarios afiliados de cesantías y usuarios en general.</t>
  </si>
  <si>
    <t>Vehículos oficiales</t>
  </si>
  <si>
    <t>Servicio contratado de alquiler de vehículos</t>
  </si>
  <si>
    <t>Se mantiene o su resultado es 0%, dado que la Entidad cuenta con un parque automotor compuesto por tres vehículos, motivo por el cual no requiere el servicio de alquiler de vehículos.</t>
  </si>
  <si>
    <t>Parque automotor</t>
  </si>
  <si>
    <t>Número de vehículos que componen el parque automotor.</t>
  </si>
  <si>
    <t>Se mantiene o su resultado es 0%, dado que la Entidad entre la vigencia 2021 y 2022 no adquirió vehículos automotores adicionales a los que ya tiene el parque automotor.</t>
  </si>
  <si>
    <t>Mantenimiento preventivo de vehículos</t>
  </si>
  <si>
    <r>
      <t xml:space="preserve">Se logra un ahorro en el valor pagado para el servicio de mantenimiento </t>
    </r>
    <r>
      <rPr>
        <b/>
        <sz val="11"/>
        <color theme="1"/>
        <rFont val="Calibri"/>
        <family val="2"/>
        <scheme val="minor"/>
      </rPr>
      <t>preventivo y correctivo</t>
    </r>
    <r>
      <rPr>
        <sz val="11"/>
        <color theme="1"/>
        <rFont val="Calibri"/>
        <family val="2"/>
        <scheme val="minor"/>
      </rPr>
      <t xml:space="preserve"> entre la vigencia 2021 y 2022, situación que obedece a las siguientes razones: una menor demanda de los vehículos en la vigencia 2022, el adecuado, continuidad del desarrollo de las labores en casa, oportuno mantenimiento y la sensibilización a los conductores en ecoconducción.</t>
    </r>
  </si>
  <si>
    <t>Combustible</t>
  </si>
  <si>
    <t xml:space="preserve">Número de Galones de Combustible consumidos. </t>
  </si>
  <si>
    <t>Se logra un ahorro en el valor pagado para el servicio de combustible entre la vigencia 2021 y 2022, siendo la razón principal de este resultado una menor demanda de los vehículos ocasionada por efecto de la pandemia, la continuidad de la modalidad de trabajo en casa en esta vigencia y la reducción de reuniones presenciales de los directivos de la Entidad. Adicionalmente, a pesar de que el valor unitario por galón va en aumento, se observa que el número de galones consumidos es menor que en el 2021.</t>
  </si>
  <si>
    <t>Fotocopiado, multicopiado e impresión</t>
  </si>
  <si>
    <t xml:space="preserve">Impresión </t>
  </si>
  <si>
    <t>Número de folios impresos.</t>
  </si>
  <si>
    <t xml:space="preserve">Se presenta un aumento en el gasto de impresión, debido al incremento en la cantidad de solicitudes dadas por la Entidad de manera externa, la conformación de expedientes físicos de la vigencia 2021 para atender requerimientos, el incremento en el valor unitario del folio por la inflación y las solicitud de algunas Entidades para entregar todos los documentos externos en formato físico.  </t>
  </si>
  <si>
    <t>Fotocopiado</t>
  </si>
  <si>
    <t xml:space="preserve">Número de fotocopias tomadas. </t>
  </si>
  <si>
    <t>Se presenta un aumento en el número de folios y como consecuencia en el valor pagado de fotocopiado, esto se debe al incremento en la cantidad de solicitudes internas y externas recibidas por la Entidad y al incremento en el valor unitario del folio para la vigencia 2022.</t>
  </si>
  <si>
    <t>Edición, impresión, reproducción, publicación de avisos (publicidad)</t>
  </si>
  <si>
    <t>Edición, impresión, reproducción o publicación de avisos, informes, folletos o textos institucionales, piezas de comunicación, tales como avisos, folletos, cuadernillos, entre otros</t>
  </si>
  <si>
    <t>La Oficina de Comunicaciones y Servicio al Ciudadano de la Entidad no ha suscrito contratos o incurrido en gastos relacionados con el rubro Edición, impresión, reproducción, publicación de avisos.</t>
  </si>
  <si>
    <t>Contratos de publicidad y/o propaganda personalizada (agendas, almanaques, libretas, pocillos, vasos, esferos, regalos corporativos, souvenir o recuerdos</t>
  </si>
  <si>
    <t>Suscripciones (periódicos y revistas, publicaciones y bases de datos)</t>
  </si>
  <si>
    <t>Suscripción física</t>
  </si>
  <si>
    <t xml:space="preserve">Cantidad de suscripciones contratadas en la vigencia. </t>
  </si>
  <si>
    <t>Durante el periodo de análisis, la Oficina de Comunicaciones y Servicio al Ciudadano de la Entidad, no ha realizado suscripciones a periódicos y revistas.</t>
  </si>
  <si>
    <t>Suscripción electrónica</t>
  </si>
  <si>
    <t>Eventos y conmemoraciones</t>
  </si>
  <si>
    <t xml:space="preserve">Actividades definidas en los planes y programas de bienestar e incentivos para servidores públicos o actos protocolarios que deben atenderse misionalmente. </t>
  </si>
  <si>
    <t xml:space="preserve">Cantidad de Actividades y/o eventos realizados. </t>
  </si>
  <si>
    <t>Durante el periodo de análisis, la Oficina de Comunicaciones y Servicio al Ciudadano de la Entidad, no ha realizado actividades de bienestar ni  actos protocolarios desde el área misional</t>
  </si>
  <si>
    <t>Durante el periodo de análisis no se han realizado actividades de bienestar ni  actos protocolarios desde el área misional</t>
  </si>
  <si>
    <t>Control del Consumo de los Recursos Naturales y Sostenibilidad Ambiental</t>
  </si>
  <si>
    <t>Servicios públicos</t>
  </si>
  <si>
    <t>Agua</t>
  </si>
  <si>
    <t>Metros Cubicos facturados en el periodo</t>
  </si>
  <si>
    <r>
      <t xml:space="preserve">Se presenta un aumento en  el servicio de acueducto y aseo (acueducto, alcantarillado , aseo y otros cobros), tanto en el número de metros cúbicos como en el valor pagado, este incremento se debe a que durante el primer semestre de 2022, se ha registrado un mayor número de visitas de parte de los servidores públicos de la Entidad y de los clientes externos (Servicio al ciudadano y contratistas), así mismo el desarrollo de proyectos de manera física en la sede de archivo de la Entidad. 
</t>
    </r>
    <r>
      <rPr>
        <b/>
        <sz val="11"/>
        <color theme="1"/>
        <rFont val="Calibri"/>
        <family val="2"/>
        <scheme val="minor"/>
      </rPr>
      <t>Nota:</t>
    </r>
    <r>
      <rPr>
        <sz val="11"/>
        <color theme="1"/>
        <rFont val="Calibri"/>
        <family val="2"/>
        <scheme val="minor"/>
      </rPr>
      <t xml:space="preserve"> la información reportada corresponde a las dos sedes de la Entidad, la sede principal y la sede de álamos de la siguiente manera: para la primera se tiene en cuenta un coeficiente de ocupación del 25,11% sobre el valor total de la cuenta de la torre A y B, y para la segunda el coeficiente es del 100%, cuyo valor total corresponde solamente a FONCEP.</t>
    </r>
  </si>
  <si>
    <t xml:space="preserve">Gas </t>
  </si>
  <si>
    <t>Se mantiene o su resultado es 0%, dado que la Entidad en sus sedes no cuenta con gas natural.</t>
  </si>
  <si>
    <t>Energía</t>
  </si>
  <si>
    <t xml:space="preserve">Kilovatios por hora facturados en el periodo. </t>
  </si>
  <si>
    <r>
      <t xml:space="preserve">Se presenta un aumento en el servicio de energía, tanto en el número de kwh consumidos como en el valor pagado, este incremento se debe a un mayor número de visitas de personas y servidores a la Entidad, encendido permanente de computadores y equipos tecnológicos las 24 horas del día y factores exógenos que contribuyen con este incremento, como: pandemia, trabajo en casa, regreso escalonado, alza tarifaria en el costo unitario del kwh para la presente vigencia.
</t>
    </r>
    <r>
      <rPr>
        <b/>
        <sz val="11"/>
        <color theme="1"/>
        <rFont val="Calibri"/>
        <family val="2"/>
        <scheme val="minor"/>
      </rPr>
      <t>Nota:</t>
    </r>
    <r>
      <rPr>
        <sz val="11"/>
        <color theme="1"/>
        <rFont val="Calibri"/>
        <family val="2"/>
        <scheme val="minor"/>
      </rPr>
      <t xml:space="preserve"> la información reportada corresponde a la sede principal de la Entidad (torre a y torre b) cuyas cuentas son independientes y pagadas por FONCEP, para la cuenta de la sede de álamos esta es pagada dentro del canon de arrendamiento.</t>
    </r>
  </si>
  <si>
    <t>Presupuesto</t>
  </si>
  <si>
    <t>Cajas menores</t>
  </si>
  <si>
    <t>Requerimientos de caja menor</t>
  </si>
  <si>
    <t>Cantidad de solicitudes</t>
  </si>
  <si>
    <t>Durante el periodo evaluado, se gestionaron tres requerimientos equivalentes a un gasto de $316.000 de caja menor, impactando positivamente la meta establecida como austeridad, teniendo en cuenta que con respecto al año anterior hubo la misma cantidad de requerimientos, pero por mayor valor el gasto, evidenciándose una reducción de giros en un 58%.   
Sin embargo es importante aclarar que los gastos de la caja menor son gastos urgentes, imprescindibles e inaplazables por lo cual su ejecución depende de las necesidades que se presenten.</t>
  </si>
  <si>
    <t xml:space="preserve">* Nota: Esta informacion de Inversion solo sera remitida a la Secretaria Distrital de Hacienda, para analisis interno de la DDP y, conforme a la Circular, no hace parte integral del informe de austeridad. </t>
  </si>
  <si>
    <t>RESPONSABLE</t>
  </si>
  <si>
    <t>I SEMESTRE VIGENCIA 2021</t>
  </si>
  <si>
    <t>II SEMESTRE VIGENCIA 2021</t>
  </si>
  <si>
    <t>LINEA BASE DEL 1 DE ENERO AL 30 DE JUNIO 2021</t>
  </si>
  <si>
    <t>LINEA BASE DEL 1 DE JULIO AL 31 DE DICIEMRE 2021</t>
  </si>
  <si>
    <t>LINEA BASE DEL 1 DE ENERO AL 31 DE DICIEMBRE 2021</t>
  </si>
  <si>
    <t>I SEMESTRE VIGENCIA 2022</t>
  </si>
  <si>
    <t>II SEMESTRE VIGENCIA 2022</t>
  </si>
  <si>
    <t>TOTAL VIGENCIA 2022</t>
  </si>
  <si>
    <t>PRIMER SEMESTRE VIGENCIA 2023</t>
  </si>
  <si>
    <t>SEGUNDO SEMESTRE VIGENCIA 2023</t>
  </si>
  <si>
    <t>SEGUIMIENTO DEL 1 DE  JULIO  AL 31 DE DICIEMBRE</t>
  </si>
  <si>
    <t>SEGUIMIENTO DEL 1 DE  ENERO  AL 31 DE DICIEMBRE</t>
  </si>
  <si>
    <t>Ejecución 2023</t>
  </si>
  <si>
    <t>ENERO - JUNIO</t>
  </si>
  <si>
    <t>JULIO</t>
  </si>
  <si>
    <t>AGOSTO</t>
  </si>
  <si>
    <t>SEPTIEMBRE</t>
  </si>
  <si>
    <t>OCTUBRE</t>
  </si>
  <si>
    <t>NOVIEMBRE</t>
  </si>
  <si>
    <t>DICIEMBRE</t>
  </si>
  <si>
    <t>EJECUCIÓN DEL 1 DE ENERO AL 3O DE JUNIO DE 2022</t>
  </si>
  <si>
    <t>EJECUCIÓN DEL 1 DE JULIO AL 31 DE DICIEMBRE DE 2022</t>
  </si>
  <si>
    <t>EJECUCIÓN DEL 1 DE ENERO AL 31 DE DICIEMBRE DE 2022</t>
  </si>
  <si>
    <t>ENERO</t>
  </si>
  <si>
    <t>FEBRERO</t>
  </si>
  <si>
    <t>MARZO</t>
  </si>
  <si>
    <t>ABRIL</t>
  </si>
  <si>
    <t>MAYO</t>
  </si>
  <si>
    <t>JUNIO</t>
  </si>
  <si>
    <t>EJECUCIÓN DEL 1 DE ENERO AL 3O DE JUNIO DE 2023</t>
  </si>
  <si>
    <t>EJECUCIÓN DEL 1 DE JULIO AL 31 DE DICIEMRE DE 2023</t>
  </si>
  <si>
    <t>EJECUCIÓN DEL 1 DE  ENERO AL 31 DE DICIEMBRE DE 2023</t>
  </si>
  <si>
    <t>UNIDAD DE MEDIDA
Enero a junio de 2021</t>
  </si>
  <si>
    <t>GIROS
Enero a junio de 2021</t>
  </si>
  <si>
    <t xml:space="preserve">UNIDAD DE MEDIDA
</t>
  </si>
  <si>
    <t xml:space="preserve">GIROS
</t>
  </si>
  <si>
    <t>CONSUMO EN UNIDAD DE MEDIDA
2023</t>
  </si>
  <si>
    <t>CONSUMO EN GIROS 2023</t>
  </si>
  <si>
    <t>CANTIDAD UNIDAD DE MEDIDA 2023</t>
  </si>
  <si>
    <t>GIROS 2023</t>
  </si>
  <si>
    <t>INDICADOR DE AUSTERIDAD
(1-(total consumo unidad de medida en el periodo/total consumo unidad de medida del mismo periodo de año anterior))</t>
  </si>
  <si>
    <t>OBSERVACIONES I SEMESTRE
(comentarios que aclaren los resultados)</t>
  </si>
  <si>
    <t>OBSERVACIONES II SEMESTRE
(comentarios que aclaren los resultados)</t>
  </si>
  <si>
    <t>OAJ</t>
  </si>
  <si>
    <t>Durante el primer semestre de 2023, se realizó la contratación de 142 personas naturales para la prestación de servicios, de acuerdo con las necesidades identificadas en el PAA y las metas institucionales establecidas. De igual manera se indica que si bien es cierto a diferencia del primer Semestre de 2022 se aumentaron el numero de contratos pero no en los giros , pues para este semestre se evidencia una dismunución.</t>
  </si>
  <si>
    <t>Para la vigencia 2023, se realizó la contratación de 19  contratos de prestación de servicios, para atender las necesidades descritas  en el PAA y las metas institucionales establecidas. De igual manera se indica que si bien es cierto a diferencia del Segundo Semestre de 2022 , el  aumento de giros obedece al mayor  numero de contratos suscritos.</t>
  </si>
  <si>
    <t>TH</t>
  </si>
  <si>
    <t xml:space="preserve">Se reporto un total de $10.632.806 de giros pagados 4 servidores por concepto de horas extra con un total de 668 horas causadas y aprobadas por los jefes inmediatos, para el primer semestre de 2023, </t>
  </si>
  <si>
    <t>Se reporto un total de $16.302.607 de giros pagados a 3 servidores por concepto de horas extra con un total de 924 horas causadas y aprobadas por los jefes inmediatos, para el segundo semestre de 2023.</t>
  </si>
  <si>
    <r>
      <rPr>
        <sz val="11"/>
        <color rgb="FF000000"/>
        <rFont val="Calibri"/>
        <family val="2"/>
      </rPr>
      <t xml:space="preserve">Durante el primer semestre de 2023, se realizó la contratación de 44 personas naturales para la prestación de servicios, de acuerdo con las necesidades identificadas en el PAA y las metas institucionales establecidas en el proyecto de inversión 7592 </t>
    </r>
    <r>
      <rPr>
        <b/>
        <sz val="11"/>
        <color rgb="FF000000"/>
        <rFont val="Calibri"/>
        <family val="2"/>
      </rPr>
      <t>Integración de la gestión pensional del Distrito Bogotá</t>
    </r>
  </si>
  <si>
    <t>Durante el segundo semestre de 2023, no se realizaron nuevas contrataciones de personas naturales para la prestación de servicios para el proyecto de inversión 7592 Integración de la gestión pensional del Distrito Bogotá. Dando cumplimiento a la planeación inicialmente formulada. No obstante, durante este periodo se realizaron procesos de adición y prórroga para 22 contratos por un valor de $84.579.984</t>
  </si>
  <si>
    <t>ADMINISTRATIVA</t>
  </si>
  <si>
    <t>Se evidencia un incremento en este gasto elegible, en la  vigencia 2023 , debido a que en los meses de mayo y Junio se  incremento la tarifa y el servicio es facturado con la tarifa plena .
El indicador de austeridad refleja un 8% de incremento en el gasto para este servicio, valor que se encuentra fuera de la meta establecida dentro del plan de Austeridad de la vigencia 2023.
Como plan de acción, la Entidad pretende cancelar los planes de telefonía móvil a fin de reducir el gasto y cumplir con la meta propuesta.
. 
.</t>
  </si>
  <si>
    <t xml:space="preserve">La meta de ahorro de este indicador corresponde a un ahorro del 0,2% en el gasto cuantificado en pesos del consumo de telefonía celular.
La Entidad para la vigencia 2023, contrato el servicio de telefonía móvil para un total de 7 líneas con prestación de servicios de telefonía e internet móvil, suscrito con COMCEL S.A.(CLARO), a partir del mes de julio y hasta el mes de diciembre de 2023, en el marco de los lineamientos de austreridad se cancelo el contrato de telefonia movil., logrando un ahorro que permite cumplir con la meta establecida en el plan de Austeridad para la vigencia 2023. </t>
  </si>
  <si>
    <t>Durante la vigencia 2022 y 2023 la Entidad no adquirió equipos celulares, motivo por el cual el resultado de los indicadores es 0%, lo que significa un mantenimiento en este gasto.</t>
  </si>
  <si>
    <t>ADMINISTRATIVA / OIS</t>
  </si>
  <si>
    <t xml:space="preserve">Se logra un ahorro en telefonía fija con respecto a la vigencia anterior, este ahorro depende principalmente del beneficio de descuento obtenido del 50% para este servicio, cabe resaltar que la variación mensual en la demanda de los servicios principalmente asociados al de consumo fijo a ETB móvil, cobro por el servicio de LDN - Larga distancia Nacional y cobro reveritido. Adicionalmente la Entidad cuenta con el número mínimo de líneas telefonicas para atender las necesidades de atención al ciudadano especialmente pensionados, usuarios afiliados de cesantías y usuarios en general. Por lo anterior, para este gasto elegible se logra un ahorro del 56% , lo que permite cumplir con la meta establecida en el plan de austeridad 2023. </t>
  </si>
  <si>
    <t xml:space="preserve">
La meta de este indicador corresponde a un ahorro del 0,5% en el gasto cuantificado en pesos, mantiene la prestación de servicios de telefonía fija, suscrito con ETB durante la vigencia 2023 con un plan de 30 líneas. Este consumo fue menor en el 2023, cumpliendo con el ahorro propuesto en el plan de Austeridad para dicha vigencia. 
Se presenta un ahorro del 49,4% en el indicador de austeridad de los giros realizados en la vigencia de 2023, este ahorro se logra debido a las gestiones realizadas por el área Administrativa a la empresa de telefonía, para obtener un descuento en el valor mensual facturado. Lo que indica que se cumplió de manera satisfactoria con la meta establecida para este gasto elegible.   </t>
  </si>
  <si>
    <t>Se mantiene o su resultado es 0%, dado que la Entidad para las vigencias 2022 y 2023 no requirió contratar el servicio de alquiler de vehículos, dado que cuenta con un parque automotor compuesto por tres vehículos, los cuales son suficientes para cumplilr con las funciones misionales de la Entidad.</t>
  </si>
  <si>
    <t xml:space="preserve">gasto cuantificado en pesos, mantiene la prestación de servicios de telefonía fija, suscrito con ETB durante la vigencia 2023 con un plan de 30 líneas. Este consumo fue menor en el 2023, cumpliendo con el ahorro propuesto en el plan de Austeridad para dicha vigencia. </t>
  </si>
  <si>
    <t>Se mantiene o su resultado es 0%, dado que la Entidad entre la vigencia 2022 y 2023 mantuvo el mismo número de vehículos automotores en su parque automotor.</t>
  </si>
  <si>
    <t xml:space="preserve">Se presenta un ahorro del 49,4% en el indicador de austeridad de los giros realizados en la vigencia de 2023, este ahorro se logra debido a las gestiones realizadas por el área Administrativa a la empresa de telefonía, para obtener un descuento en el valor mensual facturado. Lo que indica que se cumplió de manera satisfactoria con la meta establecida para este gasto elegible.  </t>
  </si>
  <si>
    <t>O</t>
  </si>
  <si>
    <t>Para el servicio de mantenimiento preventivo y correctivo de la vigencia 2023 se presenta un incremento del 117% en el gasto respecto a la vigencia 2022, situación que obedece a las siguientes razones: una mayor demanda de los vehículos, mayores recorridos y distancias.</t>
  </si>
  <si>
    <t xml:space="preserve"> </t>
  </si>
  <si>
    <r>
      <rPr>
        <sz val="11"/>
        <color rgb="FF000000"/>
        <rFont val="Calibri"/>
        <family val="2"/>
      </rPr>
      <t xml:space="preserve">Combustible
</t>
    </r>
    <r>
      <rPr>
        <b/>
        <sz val="11"/>
        <color rgb="FF000000"/>
        <rFont val="Calibri"/>
        <family val="2"/>
      </rPr>
      <t>Nota: para este componente la Entidad tiene establecido un tope mensual por vehículo.</t>
    </r>
  </si>
  <si>
    <t xml:space="preserve">Para este semestre se presenta un aumento del 116% para la cantidad de galones consumidos y del 163% en el valor pagado para el servicio de combustible entre la vigencia 2022 y 2023, principalmente a que se están utilizando de manerea diaria y durante la vigencia 2022 se utilizaban en promedio dos dias a la semana, resultado en el cual se ve una mayor demanda en el consumo de los vehículos y la variacion en el precio mensual del combustible que va en aumento </t>
  </si>
  <si>
    <t xml:space="preserve">Para este segundo semestre se presenta un aumento para la cantidad de galones consumidos en el valor pagado para el servicio de combustible de la vigencia 2023, principalmente a que se están utilizando de manerea diaria, resultado en el cual se ve una mayor demanda en el consumo de los vehículos y la variacion en el precio mensual del combustible que va en aumento </t>
  </si>
  <si>
    <t>Se presenta un aumento del 3% en el gasto de impresión y un ahorro del 2% en la cantidad de folios, debido al incremento en el precio del folio para la vigencia 2023, es importante resaltar que este servicio es demandado por las dependencias para atender las obligaciones de la Entidad, es decir, que la cantidad de solicitudes no se pueden limitar. Adicionamente, la Entidad en cumplimiento de los lineamientos en materia de contratación realiza la conformación de expedientes físicos de la vigencia.</t>
  </si>
  <si>
    <t>Se presenta un aumento en el gasto de impresión y un ahorro en la cantidad de folios, debido al incremento en el precio del folio para la vigencia 2023, es importante resaltar que este servicio es demandado por las dependencias para atender las obligaciones de la Entidad, es decir, que la cantidad de solicitudes no se pueden limitar. Adicionamente, la Entidad en cumplimiento de los lineamientos en materia de contratación realiza la conformación de expedientes físicos de la vigencia.</t>
  </si>
  <si>
    <t>Se presenta un aumento del 51% en el número de fotocopias y del 57% en el valor pagado para este servicio, se debe al incremento en la cantidad de solicitudes internas y externas recibidas por los grupos de valor y al incremento en el valor unitario del folio para la vigencia 2023.</t>
  </si>
  <si>
    <t>Se presenta un aumento en el número de fotocopias en el valor pagado para este servicio, se debe al incremento en la cantidad de solicitudes internas y externas recibidas por los grupos de valor y al incremento en el valor unitario del folio para la vigencia 2023.</t>
  </si>
  <si>
    <t>COMUNICACIONES</t>
  </si>
  <si>
    <t>Se celebró el  31 de agosto, el evento: 'Día de las Personas de la Tercera Edad y del Pensionado', en cumplimiento de lo establecido en la Ley 271 de 1996 y el Decreto reglamentario 2113 de 1999. Se contó con una participación de aproximadamente 1000 personas. El valor informado incluye impuestos</t>
  </si>
  <si>
    <t>Se presenta un aumento del 20% para la cantidad de metros cubicos facturados y del 24% en el valor pagado para el servicio de acueducto y aseo (acueducto, alcantarillado , aseo y otros cobros), este incremento se debe a que durante el primer semestre de 2023, se ha registrado un mayor número de visitas de parte de los servidores públicos de la Entidad y de los clientes externos (Servicio al ciudadano y contratistas), así mismo el desarrollo de proyectos de manera física en la sede de archivo de la Entidad.
Nota: la información reportada corresponde a las dos sedes de la Entidad, la sede principal y la sede de álamos de la siguiente manera: para la primera se tiene en cuenta un coeficiente de ocupación del 25,11% sobre el valor total de la cuenta de la torre A y B, y para la segunda el coeficiente es del 100%, cuyo valor total corresponde solamente a FONCEP.</t>
  </si>
  <si>
    <t>Se presenta un aumento para la cantidad de metros cubicos facturados en el valor pagado para el servicio de acueducto y aseo (acueducto, alcantarillado , aseo y otros cobros), este incremento se debe a que durante el segundo semestre de 2023, se ha registrado un mayor número de visitas de parte de los servidores públicos de la Entidad y de los clientes externos (Servicio al ciudadano y contratistas), así mismo el desarrollo de proyectos de manera física en la sede de archivo de la Entidad.
Nota: la información reportada corresponde a las dos sedes de la Entidad, la sede principal y la sede de álamos de la siguiente manera: para la primera se tiene en cuenta un coeficiente de ocupación del 25,11% sobre el valor total de la cuenta de la torre A y B, y para la segunda el coeficiente es del 100%, cuyo valor total corresponde solamente a FONCEP.</t>
  </si>
  <si>
    <t>Se mantiene o su resultado es 0%, dado que la Entidad en sus sedes no cuenta con el servico de gas natural.</t>
  </si>
  <si>
    <t>Se presenta un aumento del 0,15% en la cantidad de kilovatios por hora facturados y del 17% en el vaor pagado del servicio de energía, tanto en el número de kwh consumidos como en el valor pagado, este incremento se debe a un mayor número de visitas de personas y servidores a la Entidad, encendido permanente de computadores y equipos tecnológicos y factores exógenos que contribuyen con este incremento, como: regreso escalonado, alza tarifaria en el costo unitario del kwh para la presente vigencia y encendido de mayor cantidad  de luminiarias en las oficinas.
Nota: la información reportada corresponde a la sede principal de la Entidad (torre a y torre b) cuyas cuentas son independientes y pagadas por FONCEP, para la cuenta de la sede de álamos esta es pagada dentro del canon de arrendamiento.</t>
  </si>
  <si>
    <t>Se presenta un aumento en la cantidad de kilovatios por hora facturados, tanto en el número de kwh consumidos como en el valor pagado, este incremento se debe a un mayor número de visitas de personas y servidores a la Entidad, encendido permanente de computadores y equipos tecnológicos y factores exógenos que contribuyen con este incremento, como: regreso escalonado, alza tarifaria en el costo unitario del kwh para la presente vigencia y encendido de mayor cantidad  de luminiarias en las oficinas.
Nota: la información reportada corresponde a la sede principal de la Entidad (torre a y torre b) cuyas cuentas son independientes y pagadas por FONCEP, para la cuenta de la sede de álamos esta es pagada dentro del canon de arrendamiento.</t>
  </si>
  <si>
    <t>FINANCIERA</t>
  </si>
  <si>
    <t>Durante el periodo objeto de seguimiento se presentó un requerimiento  por valor de $222.000, afectando el rubro presupuestal Impuesto sobre vehículos automotores.</t>
  </si>
  <si>
    <t xml:space="preserve">En el periodo ENERO a DICIEMBRE 2023, se dió trámite a tres (03)  solicitudes de recursos, mes mayo por valor de $222.000 afectando el rubro Impuesto sobre vehículos automotores,  en el mes de julio por valor de $800.000 afectando el rubro presupuestal Vidrio plano sin biselar ni azogar y en el mes de septiembre por valor de $60.000 rubro Artículos de caucho n.c.p. lo que nos permite indicar que la entidad conserva la línea de austeridad y solo ha ejecutado recursos con base en las necesidades presentadas que tienen carácter de urgentes, imprescindibles, inaplazables y necesarios para el buen funcionamiento de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</si>
</sst>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2" formatCode="_-&quot;$&quot;\ * #,##0_-;\-&quot;$&quot;\ * #,##0_-;_-&quot;$&quot;\ * &quot;-&quot;_-;_-@_-"/>
    <numFmt numFmtId="43" formatCode="_-* #,##0.00_-;\-* #,##0.00_-;_-* &quot;-&quot;??_-;_-@_-"/>
    <numFmt numFmtId="164" formatCode="_-* #,##0.00\ &quot;€&quot;_-;\-* #,##0.00\ &quot;€&quot;_-;_-* &quot;-&quot;??\ &quot;€&quot;_-;_-@_-"/>
    <numFmt numFmtId="165" formatCode="_-* #,##0_-;\-* #,##0_-;_-* &quot;-&quot;??_-;_-@_-"/>
    <numFmt numFmtId="166" formatCode="&quot;$&quot;\ #,##0"/>
    <numFmt numFmtId="167" formatCode="_-[$$-409]* #,##0.00_ ;_-[$$-409]* \-#,##0.00\ ;_-[$$-409]* &quot;-&quot;??_ ;_-@_ "/>
    <numFmt numFmtId="168" formatCode="_-[$$-409]* #,##0_ ;_-[$$-409]* \-#,##0\ ;_-[$$-409]* &quot;-&quot;??_ ;_-@_ "/>
    <numFmt numFmtId="169" formatCode="_-&quot;$&quot;* #,##0_-;\-&quot;$&quot;* #,##0_-;_-&quot;$&quot;* &quot;-&quot;??_-;_-@_-"/>
    <numFmt numFmtId="170" formatCode="0.0%"/>
    <numFmt numFmtId="171" formatCode="_-[$$-240A]* #,##0_-;\-[$$-240A]* #,##0_-;_-[$$-240A]* &quot;-&quot;??_-;_-@_-"/>
  </numFmts>
  <fonts count="24"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11"/>
      <name val="Calibri"/>
      <family val="2"/>
      <scheme val="minor"/>
    </font>
    <font>
      <b/>
      <sz val="9"/>
      <color indexed="81"/>
      <name val="Tahoma"/>
      <family val="2"/>
    </font>
    <font>
      <b/>
      <i/>
      <sz val="11"/>
      <color theme="1"/>
      <name val="Calibri"/>
      <family val="2"/>
      <scheme val="minor"/>
    </font>
    <font>
      <sz val="8"/>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family val="2"/>
    </font>
    <font>
      <b/>
      <sz val="11"/>
      <color rgb="FF000000"/>
      <name val="Calibri"/>
      <family val="2"/>
    </font>
    <font>
      <sz val="11"/>
      <color theme="4"/>
      <name val="Calibri"/>
      <family val="2"/>
      <scheme val="minor"/>
    </font>
    <font>
      <b/>
      <sz val="11"/>
      <color rgb="FF305496"/>
      <name val="Calibri"/>
      <family val="2"/>
    </font>
    <font>
      <sz val="11"/>
      <color theme="3"/>
      <name val="Calibri"/>
      <family val="2"/>
      <scheme val="minor"/>
    </font>
    <font>
      <sz val="11"/>
      <color rgb="FF000000"/>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DDEBF7"/>
        <bgColor indexed="64"/>
      </patternFill>
    </fill>
    <fill>
      <patternFill patternType="solid">
        <fgColor rgb="FFFFF2CC"/>
        <bgColor indexed="64"/>
      </patternFill>
    </fill>
    <fill>
      <patternFill patternType="solid">
        <fgColor rgb="FFFFFFFF"/>
        <bgColor indexed="64"/>
      </patternFill>
    </fill>
    <fill>
      <patternFill patternType="solid">
        <fgColor rgb="FFFFE699"/>
        <bgColor indexed="64"/>
      </patternFill>
    </fill>
    <fill>
      <patternFill patternType="solid">
        <fgColor rgb="FFB4C6E7"/>
        <bgColor rgb="FF000000"/>
      </patternFill>
    </fill>
    <fill>
      <patternFill patternType="solid">
        <fgColor theme="0"/>
        <bgColor indexed="64"/>
      </patternFill>
    </fill>
  </fills>
  <borders count="87">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medium">
        <color theme="4" tint="0.39991454817346722"/>
      </left>
      <right style="medium">
        <color theme="4" tint="0.39991454817346722"/>
      </right>
      <top style="thin">
        <color theme="4" tint="0.39994506668294322"/>
      </top>
      <bottom/>
      <diagonal/>
    </border>
    <border>
      <left style="thin">
        <color theme="4" tint="0.39991454817346722"/>
      </left>
      <right/>
      <top style="thin">
        <color theme="4" tint="0.39991454817346722"/>
      </top>
      <bottom style="thin">
        <color theme="4" tint="0.39991454817346722"/>
      </bottom>
      <diagonal/>
    </border>
    <border>
      <left/>
      <right style="medium">
        <color theme="4" tint="0.39991454817346722"/>
      </right>
      <top style="thin">
        <color theme="4" tint="0.39994506668294322"/>
      </top>
      <bottom style="thin">
        <color theme="4" tint="0.39994506668294322"/>
      </bottom>
      <diagonal/>
    </border>
    <border>
      <left style="thin">
        <color theme="4" tint="0.39988402966399123"/>
      </left>
      <right style="thin">
        <color theme="4" tint="0.39994506668294322"/>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88402966399123"/>
      </bottom>
      <diagonal/>
    </border>
    <border>
      <left style="thin">
        <color theme="4" tint="0.39994506668294322"/>
      </left>
      <right/>
      <top style="thin">
        <color theme="4" tint="0.39994506668294322"/>
      </top>
      <bottom style="medium">
        <color theme="4" tint="0.39991454817346722"/>
      </bottom>
      <diagonal/>
    </border>
    <border>
      <left style="thin">
        <color theme="4" tint="0.39985351115451523"/>
      </left>
      <right/>
      <top style="thin">
        <color theme="4" tint="0.39985351115451523"/>
      </top>
      <bottom style="thin">
        <color theme="4" tint="0.39985351115451523"/>
      </bottom>
      <diagonal/>
    </border>
    <border>
      <left style="thin">
        <color theme="4" tint="0.39994506668294322"/>
      </left>
      <right style="thin">
        <color theme="4" tint="0.39994506668294322"/>
      </right>
      <top/>
      <bottom style="thin">
        <color theme="4" tint="0.39988402966399123"/>
      </bottom>
      <diagonal/>
    </border>
    <border>
      <left style="thin">
        <color theme="4" tint="0.39982299264503923"/>
      </left>
      <right/>
      <top style="thin">
        <color theme="4" tint="0.39982299264503923"/>
      </top>
      <bottom style="thin">
        <color theme="4" tint="0.39982299264503923"/>
      </bottom>
      <diagonal/>
    </border>
    <border>
      <left style="thin">
        <color theme="4" tint="0.39976195562608724"/>
      </left>
      <right style="thin">
        <color theme="4" tint="0.39976195562608724"/>
      </right>
      <top style="thin">
        <color theme="4" tint="0.39976195562608724"/>
      </top>
      <bottom style="thin">
        <color theme="4" tint="0.39976195562608724"/>
      </bottom>
      <diagonal/>
    </border>
    <border>
      <left style="thin">
        <color theme="4" tint="0.39979247413556324"/>
      </left>
      <right/>
      <top style="thin">
        <color theme="4" tint="0.39979247413556324"/>
      </top>
      <bottom style="thin">
        <color theme="4" tint="0.39979247413556324"/>
      </bottom>
      <diagonal/>
    </border>
    <border>
      <left style="medium">
        <color theme="4" tint="0.39988402966399123"/>
      </left>
      <right style="thin">
        <color theme="4" tint="0.39988402966399123"/>
      </right>
      <top/>
      <bottom style="thin">
        <color theme="4" tint="0.39988402966399123"/>
      </bottom>
      <diagonal/>
    </border>
    <border>
      <left/>
      <right/>
      <top/>
      <bottom style="thin">
        <color theme="4" tint="0.39988402966399123"/>
      </bottom>
      <diagonal/>
    </border>
    <border>
      <left style="thin">
        <color theme="4" tint="0.39994506668294322"/>
      </left>
      <right/>
      <top style="medium">
        <color theme="4" tint="0.39988402966399123"/>
      </top>
      <bottom style="thin">
        <color theme="4" tint="0.39994506668294322"/>
      </bottom>
      <diagonal/>
    </border>
    <border>
      <left/>
      <right/>
      <top style="thin">
        <color theme="9" tint="-0.249977111117893"/>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4" tint="0.39994506668294322"/>
      </left>
      <right/>
      <top style="thin">
        <color theme="4" tint="0.39994506668294322"/>
      </top>
      <bottom style="medium">
        <color theme="4" tint="0.39988402966399123"/>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style="thin">
        <color theme="9" tint="-0.249977111117893"/>
      </bottom>
      <diagonal/>
    </border>
    <border>
      <left style="thin">
        <color theme="9" tint="-0.249977111117893"/>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9" tint="-0.249977111117893"/>
      </left>
      <right style="thin">
        <color theme="9" tint="-0.249977111117893"/>
      </right>
      <top/>
      <bottom style="thin">
        <color theme="9" tint="-0.249977111117893"/>
      </bottom>
      <diagonal/>
    </border>
    <border>
      <left style="thin">
        <color rgb="FF000000"/>
      </left>
      <right/>
      <top style="thin">
        <color rgb="FF000000"/>
      </top>
      <bottom style="thin">
        <color rgb="FF000000"/>
      </bottom>
      <diagonal/>
    </border>
    <border>
      <left style="thin">
        <color rgb="FF9BC2E6"/>
      </left>
      <right/>
      <top style="medium">
        <color rgb="FF9BC2E6"/>
      </top>
      <bottom/>
      <diagonal/>
    </border>
    <border>
      <left/>
      <right/>
      <top style="thin">
        <color theme="4" tint="0.39997558519241921"/>
      </top>
      <bottom/>
      <diagonal/>
    </border>
    <border>
      <left/>
      <right/>
      <top style="thin">
        <color theme="4" tint="0.39997558519241921"/>
      </top>
      <bottom style="thin">
        <color indexed="64"/>
      </bottom>
      <diagonal/>
    </border>
    <border>
      <left/>
      <right/>
      <top style="thin">
        <color indexed="64"/>
      </top>
      <bottom style="thin">
        <color theme="4" tint="0.39997558519241921"/>
      </bottom>
      <diagonal/>
    </border>
    <border>
      <left/>
      <right/>
      <top style="thin">
        <color theme="9" tint="-0.249977111117893"/>
      </top>
      <bottom style="thin">
        <color theme="9" tint="-0.249977111117893"/>
      </bottom>
      <diagonal/>
    </border>
  </borders>
  <cellStyleXfs count="6">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xf numFmtId="164" fontId="2" fillId="0" borderId="0" applyFont="0" applyFill="0" applyBorder="0" applyAlignment="0" applyProtection="0"/>
  </cellStyleXfs>
  <cellXfs count="257">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4" xfId="0" applyFill="1" applyBorder="1" applyAlignment="1">
      <alignment vertical="center"/>
    </xf>
    <xf numFmtId="0" fontId="0" fillId="2" borderId="24" xfId="0" applyFill="1" applyBorder="1" applyAlignment="1">
      <alignment vertical="center" wrapText="1"/>
    </xf>
    <xf numFmtId="9" fontId="0" fillId="2" borderId="14" xfId="2" applyFont="1" applyFill="1" applyBorder="1" applyAlignment="1" applyProtection="1">
      <alignment horizontal="center" vertical="center"/>
      <protection locked="0"/>
    </xf>
    <xf numFmtId="9" fontId="0" fillId="2" borderId="13" xfId="0" applyNumberFormat="1" applyFill="1" applyBorder="1" applyAlignment="1" applyProtection="1">
      <alignment horizontal="center" vertical="center"/>
      <protection locked="0"/>
    </xf>
    <xf numFmtId="9" fontId="0" fillId="2" borderId="14" xfId="2" applyFont="1" applyFill="1" applyBorder="1" applyAlignment="1" applyProtection="1">
      <alignment horizontal="center" vertical="center"/>
    </xf>
    <xf numFmtId="9" fontId="0" fillId="2" borderId="13"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4" xfId="0" applyFont="1" applyFill="1" applyBorder="1" applyAlignment="1" applyProtection="1">
      <alignment horizontal="right" vertical="center" wrapText="1"/>
      <protection locked="0"/>
    </xf>
    <xf numFmtId="0" fontId="1" fillId="2" borderId="0" xfId="0" applyFont="1" applyFill="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10" borderId="37" xfId="0" applyFont="1" applyFill="1" applyBorder="1" applyAlignment="1" applyProtection="1">
      <alignment horizontal="center" vertical="center" wrapText="1"/>
      <protection locked="0"/>
    </xf>
    <xf numFmtId="0" fontId="1" fillId="7" borderId="37" xfId="0" applyFont="1" applyFill="1" applyBorder="1" applyAlignment="1" applyProtection="1">
      <alignment horizontal="center" vertical="center" wrapText="1"/>
      <protection locked="0"/>
    </xf>
    <xf numFmtId="0" fontId="1" fillId="8" borderId="27" xfId="0" applyFont="1" applyFill="1" applyBorder="1" applyAlignment="1" applyProtection="1">
      <alignment horizontal="center" vertical="center" wrapText="1"/>
      <protection locked="0"/>
    </xf>
    <xf numFmtId="42" fontId="0" fillId="0" borderId="5" xfId="1" applyFont="1" applyBorder="1" applyAlignment="1" applyProtection="1">
      <alignment horizontal="right" vertical="center"/>
      <protection locked="0"/>
    </xf>
    <xf numFmtId="0" fontId="4" fillId="0" borderId="1" xfId="0" applyFont="1" applyBorder="1" applyAlignment="1" applyProtection="1">
      <alignment horizontal="left" vertical="center" wrapText="1"/>
      <protection locked="0"/>
    </xf>
    <xf numFmtId="9" fontId="4" fillId="0" borderId="2" xfId="2" applyFont="1" applyBorder="1" applyAlignment="1" applyProtection="1">
      <alignment horizontal="center" vertical="center" wrapText="1"/>
      <protection locked="0"/>
    </xf>
    <xf numFmtId="0" fontId="0" fillId="0" borderId="15" xfId="0" applyBorder="1" applyAlignment="1" applyProtection="1">
      <alignment horizontal="right" vertical="center"/>
      <protection locked="0"/>
    </xf>
    <xf numFmtId="42" fontId="0" fillId="0" borderId="1" xfId="1" applyFont="1" applyBorder="1" applyAlignment="1" applyProtection="1">
      <alignment horizontal="right" vertical="center"/>
      <protection locked="0"/>
    </xf>
    <xf numFmtId="0" fontId="4" fillId="0" borderId="3"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0" fillId="0" borderId="0" xfId="0" applyAlignment="1" applyProtection="1">
      <alignment wrapText="1"/>
      <protection locked="0"/>
    </xf>
    <xf numFmtId="0" fontId="1" fillId="9" borderId="27" xfId="0" applyFont="1" applyFill="1" applyBorder="1" applyAlignment="1" applyProtection="1">
      <alignment horizontal="center" vertical="center" wrapText="1"/>
      <protection locked="0"/>
    </xf>
    <xf numFmtId="0" fontId="1" fillId="11" borderId="27" xfId="0" applyFont="1" applyFill="1" applyBorder="1" applyAlignment="1" applyProtection="1">
      <alignment horizontal="center" vertical="center" wrapText="1"/>
      <protection locked="0"/>
    </xf>
    <xf numFmtId="0" fontId="1" fillId="2" borderId="37" xfId="0" applyFont="1" applyFill="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0" fontId="1" fillId="4" borderId="47" xfId="0" applyFont="1" applyFill="1" applyBorder="1" applyAlignment="1" applyProtection="1">
      <alignment horizontal="right" vertical="center" wrapText="1"/>
      <protection locked="0"/>
    </xf>
    <xf numFmtId="165" fontId="1" fillId="5" borderId="0" xfId="4" applyNumberFormat="1" applyFont="1" applyFill="1" applyBorder="1" applyAlignment="1" applyProtection="1">
      <alignment horizontal="center" wrapText="1"/>
      <protection locked="0"/>
    </xf>
    <xf numFmtId="165" fontId="4" fillId="0" borderId="25" xfId="4" applyNumberFormat="1" applyFont="1" applyBorder="1" applyAlignment="1" applyProtection="1">
      <alignment horizontal="center" vertical="center" wrapText="1"/>
      <protection locked="0"/>
    </xf>
    <xf numFmtId="165" fontId="4" fillId="0" borderId="23" xfId="4" applyNumberFormat="1" applyFont="1" applyBorder="1" applyAlignment="1" applyProtection="1">
      <alignment horizontal="center" vertical="center" wrapText="1"/>
      <protection locked="0"/>
    </xf>
    <xf numFmtId="165" fontId="4" fillId="0" borderId="26" xfId="4" applyNumberFormat="1" applyFont="1" applyBorder="1" applyAlignment="1" applyProtection="1">
      <alignment horizontal="center" vertical="center" wrapText="1"/>
      <protection locked="0"/>
    </xf>
    <xf numFmtId="165" fontId="0" fillId="0" borderId="0" xfId="4" applyNumberFormat="1" applyFont="1" applyAlignment="1" applyProtection="1">
      <alignment horizontal="center"/>
      <protection locked="0"/>
    </xf>
    <xf numFmtId="9" fontId="0" fillId="0" borderId="0" xfId="2" applyFont="1" applyProtection="1">
      <protection locked="0"/>
    </xf>
    <xf numFmtId="165" fontId="1" fillId="4" borderId="47" xfId="4" applyNumberFormat="1" applyFont="1" applyFill="1" applyBorder="1" applyAlignment="1" applyProtection="1">
      <alignment horizontal="right" vertical="center" wrapText="1"/>
      <protection locked="0"/>
    </xf>
    <xf numFmtId="165" fontId="1" fillId="8" borderId="27" xfId="4" applyNumberFormat="1" applyFont="1" applyFill="1" applyBorder="1" applyAlignment="1" applyProtection="1">
      <alignment horizontal="center" vertical="center" wrapText="1"/>
      <protection locked="0"/>
    </xf>
    <xf numFmtId="165" fontId="0" fillId="0" borderId="0" xfId="4" applyNumberFormat="1" applyFont="1" applyProtection="1">
      <protection locked="0"/>
    </xf>
    <xf numFmtId="165" fontId="1" fillId="4" borderId="48" xfId="4" applyNumberFormat="1" applyFont="1" applyFill="1" applyBorder="1" applyAlignment="1" applyProtection="1">
      <alignment horizontal="right" vertical="center" wrapText="1"/>
      <protection locked="0"/>
    </xf>
    <xf numFmtId="0" fontId="5" fillId="0" borderId="8"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9" fontId="4" fillId="0" borderId="1" xfId="2"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66" fontId="4" fillId="0" borderId="23" xfId="4" applyNumberFormat="1" applyFont="1" applyBorder="1" applyAlignment="1" applyProtection="1">
      <alignment horizontal="center" vertical="center" wrapText="1"/>
      <protection locked="0"/>
    </xf>
    <xf numFmtId="9" fontId="0" fillId="0" borderId="5" xfId="2" applyFont="1" applyBorder="1" applyAlignment="1" applyProtection="1">
      <alignment horizontal="center" vertical="center" wrapText="1"/>
      <protection locked="0"/>
    </xf>
    <xf numFmtId="1" fontId="4" fillId="0" borderId="1" xfId="2" applyNumberFormat="1" applyFont="1" applyBorder="1" applyAlignment="1" applyProtection="1">
      <alignment horizontal="center" vertical="center" wrapText="1"/>
      <protection locked="0"/>
    </xf>
    <xf numFmtId="0" fontId="11" fillId="0" borderId="7" xfId="0" applyFont="1" applyBorder="1" applyAlignment="1" applyProtection="1">
      <alignment horizontal="left" vertical="center" wrapText="1"/>
      <protection locked="0"/>
    </xf>
    <xf numFmtId="165" fontId="4" fillId="0" borderId="23" xfId="4" applyNumberFormat="1" applyFont="1" applyBorder="1" applyAlignment="1" applyProtection="1">
      <alignment vertical="center" wrapText="1"/>
      <protection locked="0"/>
    </xf>
    <xf numFmtId="42" fontId="0" fillId="0" borderId="5" xfId="1" applyFont="1" applyBorder="1" applyAlignment="1" applyProtection="1">
      <alignment vertical="center"/>
      <protection locked="0"/>
    </xf>
    <xf numFmtId="42" fontId="0" fillId="0" borderId="1" xfId="1" applyFont="1" applyBorder="1" applyAlignment="1" applyProtection="1">
      <alignment vertical="center"/>
      <protection locked="0"/>
    </xf>
    <xf numFmtId="42" fontId="0" fillId="0" borderId="5" xfId="1"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42" fontId="0" fillId="0" borderId="1" xfId="1"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 fontId="0" fillId="0" borderId="15" xfId="0" applyNumberFormat="1" applyBorder="1" applyAlignment="1" applyProtection="1">
      <alignment horizontal="center" vertical="center"/>
      <protection locked="0"/>
    </xf>
    <xf numFmtId="1" fontId="4" fillId="0" borderId="26" xfId="4" applyNumberFormat="1" applyFont="1" applyBorder="1" applyAlignment="1" applyProtection="1">
      <alignment horizontal="center" vertical="center" wrapText="1"/>
      <protection locked="0"/>
    </xf>
    <xf numFmtId="0" fontId="0" fillId="0" borderId="13" xfId="0" applyBorder="1" applyAlignment="1" applyProtection="1">
      <alignment horizontal="left" vertical="center" wrapText="1"/>
      <protection locked="0"/>
    </xf>
    <xf numFmtId="1" fontId="0" fillId="0" borderId="13" xfId="4" applyNumberFormat="1" applyFont="1" applyBorder="1" applyAlignment="1" applyProtection="1">
      <alignment horizontal="center" vertical="center"/>
      <protection locked="0"/>
    </xf>
    <xf numFmtId="166" fontId="0" fillId="0" borderId="5" xfId="1" applyNumberFormat="1" applyFont="1" applyBorder="1" applyAlignment="1" applyProtection="1">
      <alignment horizontal="center" vertical="center"/>
      <protection locked="0"/>
    </xf>
    <xf numFmtId="1" fontId="4" fillId="0" borderId="23" xfId="4" applyNumberFormat="1" applyFont="1" applyFill="1" applyBorder="1" applyAlignment="1" applyProtection="1">
      <alignment horizontal="center" vertical="center" wrapText="1"/>
      <protection locked="0"/>
    </xf>
    <xf numFmtId="42" fontId="0" fillId="0" borderId="5" xfId="1" applyFont="1" applyFill="1" applyBorder="1" applyAlignment="1" applyProtection="1">
      <alignment horizontal="right" vertical="center"/>
      <protection locked="0"/>
    </xf>
    <xf numFmtId="165" fontId="4" fillId="0" borderId="23" xfId="4" applyNumberFormat="1" applyFont="1" applyFill="1" applyBorder="1" applyAlignment="1" applyProtection="1">
      <alignment horizontal="center" vertical="center" wrapText="1"/>
      <protection locked="0"/>
    </xf>
    <xf numFmtId="42" fontId="0" fillId="0" borderId="1" xfId="1" applyFont="1" applyFill="1" applyBorder="1" applyAlignment="1" applyProtection="1">
      <alignment horizontal="right" vertical="center"/>
      <protection locked="0"/>
    </xf>
    <xf numFmtId="1" fontId="0" fillId="0" borderId="15" xfId="0" applyNumberFormat="1" applyBorder="1" applyAlignment="1" applyProtection="1">
      <alignment horizontal="right" vertical="center"/>
      <protection locked="0"/>
    </xf>
    <xf numFmtId="42" fontId="0" fillId="0" borderId="5" xfId="1" applyFont="1" applyFill="1" applyBorder="1" applyAlignment="1" applyProtection="1">
      <alignment horizontal="center" vertical="center"/>
      <protection locked="0"/>
    </xf>
    <xf numFmtId="165" fontId="4" fillId="0" borderId="26" xfId="4" applyNumberFormat="1" applyFont="1" applyFill="1" applyBorder="1" applyAlignment="1" applyProtection="1">
      <alignment horizontal="center" vertical="center" wrapText="1"/>
      <protection locked="0"/>
    </xf>
    <xf numFmtId="42" fontId="0" fillId="0" borderId="1" xfId="1" applyFont="1" applyFill="1" applyBorder="1" applyAlignment="1" applyProtection="1">
      <alignment horizontal="center" vertical="center"/>
      <protection locked="0"/>
    </xf>
    <xf numFmtId="0" fontId="0" fillId="0" borderId="13" xfId="0" applyBorder="1" applyAlignment="1" applyProtection="1">
      <alignment horizontal="right" vertical="center"/>
      <protection locked="0"/>
    </xf>
    <xf numFmtId="0" fontId="4" fillId="0" borderId="14" xfId="0" applyFont="1" applyBorder="1" applyAlignment="1" applyProtection="1">
      <alignment horizontal="center" vertical="center" wrapText="1"/>
      <protection locked="0"/>
    </xf>
    <xf numFmtId="9" fontId="4" fillId="0" borderId="52" xfId="2" applyFont="1" applyBorder="1" applyAlignment="1" applyProtection="1">
      <alignment horizontal="center" vertical="center" wrapText="1"/>
      <protection locked="0"/>
    </xf>
    <xf numFmtId="0" fontId="0" fillId="0" borderId="53" xfId="0" applyBorder="1" applyAlignment="1" applyProtection="1">
      <alignment horizontal="center" vertical="center"/>
      <protection locked="0"/>
    </xf>
    <xf numFmtId="42" fontId="0" fillId="0" borderId="4" xfId="1" applyFont="1" applyBorder="1" applyAlignment="1" applyProtection="1">
      <alignment horizontal="center" vertical="center"/>
      <protection locked="0"/>
    </xf>
    <xf numFmtId="9" fontId="4" fillId="0" borderId="54" xfId="2" applyFont="1" applyBorder="1" applyAlignment="1" applyProtection="1">
      <alignment horizontal="center" vertical="center" wrapText="1"/>
      <protection locked="0"/>
    </xf>
    <xf numFmtId="165" fontId="4" fillId="0" borderId="55" xfId="4" applyNumberFormat="1" applyFont="1" applyBorder="1" applyAlignment="1" applyProtection="1">
      <alignment horizontal="center" vertical="center" wrapText="1"/>
      <protection locked="0"/>
    </xf>
    <xf numFmtId="0" fontId="4" fillId="0" borderId="56"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1" fontId="4" fillId="0" borderId="57" xfId="4" applyNumberFormat="1" applyFont="1" applyBorder="1" applyAlignment="1" applyProtection="1">
      <alignment horizontal="center" vertical="center" wrapText="1"/>
      <protection locked="0"/>
    </xf>
    <xf numFmtId="42" fontId="0" fillId="0" borderId="58" xfId="1" applyFont="1" applyBorder="1" applyAlignment="1" applyProtection="1">
      <alignment horizontal="center" vertical="center"/>
      <protection locked="0"/>
    </xf>
    <xf numFmtId="42" fontId="0" fillId="0" borderId="59" xfId="1" applyFont="1" applyBorder="1" applyAlignment="1" applyProtection="1">
      <alignment horizontal="center" vertical="center"/>
      <protection locked="0"/>
    </xf>
    <xf numFmtId="1" fontId="4" fillId="0" borderId="61" xfId="4" applyNumberFormat="1" applyFont="1" applyBorder="1" applyAlignment="1" applyProtection="1">
      <alignment horizontal="center" vertical="center" wrapText="1"/>
      <protection locked="0"/>
    </xf>
    <xf numFmtId="42" fontId="0" fillId="0" borderId="60" xfId="1" applyFont="1" applyBorder="1" applyAlignment="1" applyProtection="1">
      <alignment horizontal="center" vertical="center"/>
      <protection locked="0"/>
    </xf>
    <xf numFmtId="9" fontId="0" fillId="0" borderId="5" xfId="2" applyFont="1" applyBorder="1" applyAlignment="1" applyProtection="1">
      <alignment vertical="center" wrapText="1"/>
      <protection locked="0"/>
    </xf>
    <xf numFmtId="0" fontId="9" fillId="2" borderId="49" xfId="0" applyFont="1" applyFill="1" applyBorder="1" applyAlignment="1" applyProtection="1">
      <alignment horizontal="center"/>
      <protection locked="0"/>
    </xf>
    <xf numFmtId="0" fontId="1" fillId="5" borderId="0" xfId="0" applyFont="1" applyFill="1" applyAlignment="1" applyProtection="1">
      <alignment horizontal="center" wrapText="1"/>
      <protection locked="0"/>
    </xf>
    <xf numFmtId="0" fontId="1" fillId="4" borderId="49" xfId="0" applyFont="1" applyFill="1" applyBorder="1" applyAlignment="1" applyProtection="1">
      <alignment horizontal="right" vertical="center" wrapText="1"/>
      <protection locked="0"/>
    </xf>
    <xf numFmtId="165" fontId="1" fillId="4" borderId="49" xfId="4" applyNumberFormat="1" applyFont="1" applyFill="1" applyBorder="1" applyAlignment="1" applyProtection="1">
      <alignment horizontal="right" vertical="center" wrapText="1"/>
      <protection locked="0"/>
    </xf>
    <xf numFmtId="0" fontId="1" fillId="2" borderId="0" xfId="0" applyFont="1" applyFill="1" applyAlignment="1" applyProtection="1">
      <alignment vertical="center" wrapText="1"/>
      <protection locked="0"/>
    </xf>
    <xf numFmtId="0" fontId="1" fillId="2" borderId="46" xfId="0" applyFont="1" applyFill="1" applyBorder="1" applyAlignment="1" applyProtection="1">
      <alignment vertical="center" wrapText="1"/>
      <protection locked="0"/>
    </xf>
    <xf numFmtId="9" fontId="8" fillId="9" borderId="66" xfId="2" applyFont="1" applyFill="1" applyBorder="1" applyAlignment="1" applyProtection="1">
      <alignment horizontal="center" vertical="center" wrapText="1"/>
      <protection locked="0"/>
    </xf>
    <xf numFmtId="167" fontId="0" fillId="0" borderId="5" xfId="1" applyNumberFormat="1" applyFont="1" applyBorder="1" applyAlignment="1" applyProtection="1">
      <alignment horizontal="right" vertical="center"/>
      <protection locked="0"/>
    </xf>
    <xf numFmtId="168" fontId="0" fillId="0" borderId="5" xfId="1" applyNumberFormat="1" applyFont="1" applyBorder="1" applyAlignment="1" applyProtection="1">
      <alignment horizontal="right" vertical="center"/>
      <protection locked="0"/>
    </xf>
    <xf numFmtId="0" fontId="0" fillId="0" borderId="0" xfId="0" applyAlignment="1" applyProtection="1">
      <alignment horizontal="center" vertical="center"/>
      <protection locked="0"/>
    </xf>
    <xf numFmtId="9" fontId="0" fillId="0" borderId="5" xfId="2" applyFont="1" applyBorder="1" applyAlignment="1" applyProtection="1">
      <alignment horizontal="left" vertical="center" wrapText="1"/>
      <protection locked="0"/>
    </xf>
    <xf numFmtId="0" fontId="4" fillId="13" borderId="1" xfId="0" applyFont="1" applyFill="1" applyBorder="1" applyAlignment="1" applyProtection="1">
      <alignment horizontal="left" vertical="center" wrapText="1"/>
      <protection locked="0"/>
    </xf>
    <xf numFmtId="0" fontId="4" fillId="13" borderId="1" xfId="0" applyFont="1" applyFill="1" applyBorder="1" applyAlignment="1" applyProtection="1">
      <alignment horizontal="center" vertical="center" wrapText="1"/>
      <protection locked="0"/>
    </xf>
    <xf numFmtId="9" fontId="4" fillId="13" borderId="2" xfId="2" applyFont="1" applyFill="1" applyBorder="1" applyAlignment="1" applyProtection="1">
      <alignment horizontal="center" vertical="center" wrapText="1"/>
      <protection locked="0"/>
    </xf>
    <xf numFmtId="0" fontId="0" fillId="13" borderId="13" xfId="0" applyFill="1" applyBorder="1" applyAlignment="1" applyProtection="1">
      <alignment horizontal="center" vertical="center"/>
      <protection locked="0"/>
    </xf>
    <xf numFmtId="42" fontId="0" fillId="13" borderId="5" xfId="1" applyFont="1" applyFill="1" applyBorder="1" applyAlignment="1" applyProtection="1">
      <alignment horizontal="right" vertical="center"/>
      <protection locked="0"/>
    </xf>
    <xf numFmtId="166" fontId="4" fillId="13" borderId="23" xfId="4" applyNumberFormat="1" applyFont="1" applyFill="1" applyBorder="1" applyAlignment="1" applyProtection="1">
      <alignment horizontal="center" vertical="center" wrapText="1"/>
      <protection locked="0"/>
    </xf>
    <xf numFmtId="9" fontId="0" fillId="13" borderId="14" xfId="2" applyFont="1" applyFill="1" applyBorder="1" applyAlignment="1" applyProtection="1">
      <alignment horizontal="center" vertical="center"/>
    </xf>
    <xf numFmtId="9" fontId="0" fillId="13" borderId="13" xfId="0" applyNumberFormat="1" applyFill="1" applyBorder="1" applyAlignment="1">
      <alignment horizontal="center" vertical="center"/>
    </xf>
    <xf numFmtId="0" fontId="0" fillId="13" borderId="13" xfId="0" applyFill="1" applyBorder="1" applyAlignment="1" applyProtection="1">
      <alignment horizontal="left" vertical="center" wrapText="1"/>
      <protection locked="0"/>
    </xf>
    <xf numFmtId="1" fontId="0" fillId="13" borderId="13" xfId="4" applyNumberFormat="1" applyFont="1" applyFill="1" applyBorder="1" applyAlignment="1" applyProtection="1">
      <alignment horizontal="center" vertical="center"/>
      <protection locked="0"/>
    </xf>
    <xf numFmtId="166" fontId="0" fillId="13" borderId="5" xfId="1" applyNumberFormat="1" applyFont="1" applyFill="1" applyBorder="1" applyAlignment="1" applyProtection="1">
      <alignment horizontal="center" vertical="center"/>
      <protection locked="0"/>
    </xf>
    <xf numFmtId="9" fontId="0" fillId="13" borderId="14" xfId="2" applyFont="1" applyFill="1" applyBorder="1" applyAlignment="1" applyProtection="1">
      <alignment horizontal="center" vertical="center"/>
      <protection locked="0"/>
    </xf>
    <xf numFmtId="9" fontId="0" fillId="13" borderId="13" xfId="0" applyNumberFormat="1" applyFill="1" applyBorder="1" applyAlignment="1" applyProtection="1">
      <alignment horizontal="center" vertical="center"/>
      <protection locked="0"/>
    </xf>
    <xf numFmtId="9" fontId="0" fillId="13" borderId="5" xfId="2" applyFont="1" applyFill="1" applyBorder="1" applyAlignment="1" applyProtection="1">
      <alignment horizontal="center" vertical="center" wrapText="1"/>
      <protection locked="0"/>
    </xf>
    <xf numFmtId="0" fontId="0" fillId="13" borderId="0" xfId="0" applyFill="1" applyProtection="1">
      <protection locked="0"/>
    </xf>
    <xf numFmtId="165" fontId="4" fillId="14" borderId="62" xfId="4" applyNumberFormat="1" applyFont="1" applyFill="1" applyBorder="1" applyAlignment="1" applyProtection="1">
      <alignment horizontal="center" vertical="center" wrapText="1"/>
      <protection locked="0"/>
    </xf>
    <xf numFmtId="169" fontId="15" fillId="0" borderId="78" xfId="5" applyNumberFormat="1" applyFont="1" applyBorder="1" applyAlignment="1">
      <alignment horizontal="center" vertical="center"/>
    </xf>
    <xf numFmtId="0" fontId="0" fillId="15" borderId="13" xfId="0" applyFill="1" applyBorder="1" applyAlignment="1" applyProtection="1">
      <alignment horizontal="center" vertical="center"/>
      <protection locked="0"/>
    </xf>
    <xf numFmtId="9" fontId="4" fillId="0" borderId="2" xfId="2" applyFont="1" applyFill="1" applyBorder="1" applyAlignment="1" applyProtection="1">
      <alignment horizontal="center" vertical="center" wrapText="1"/>
      <protection locked="0"/>
    </xf>
    <xf numFmtId="1" fontId="0" fillId="0" borderId="13" xfId="0" applyNumberFormat="1" applyBorder="1" applyAlignment="1" applyProtection="1">
      <alignment horizontal="center" vertical="center"/>
      <protection locked="0"/>
    </xf>
    <xf numFmtId="166" fontId="4" fillId="0" borderId="23" xfId="4" applyNumberFormat="1" applyFont="1" applyFill="1" applyBorder="1" applyAlignment="1" applyProtection="1">
      <alignment horizontal="center" vertical="center" wrapText="1"/>
      <protection locked="0"/>
    </xf>
    <xf numFmtId="42" fontId="0" fillId="15" borderId="5" xfId="1" applyFont="1" applyFill="1" applyBorder="1" applyAlignment="1" applyProtection="1">
      <alignment horizontal="right" vertical="center"/>
      <protection locked="0"/>
    </xf>
    <xf numFmtId="170" fontId="0" fillId="2" borderId="14" xfId="2" applyNumberFormat="1" applyFont="1" applyFill="1" applyBorder="1" applyAlignment="1" applyProtection="1">
      <alignment horizontal="center" vertical="center"/>
      <protection locked="0"/>
    </xf>
    <xf numFmtId="170" fontId="0" fillId="2" borderId="13" xfId="0" applyNumberFormat="1" applyFill="1" applyBorder="1" applyAlignment="1" applyProtection="1">
      <alignment horizontal="center" vertical="center"/>
      <protection locked="0"/>
    </xf>
    <xf numFmtId="170" fontId="0" fillId="13" borderId="13" xfId="0" applyNumberFormat="1" applyFill="1" applyBorder="1" applyAlignment="1" applyProtection="1">
      <alignment horizontal="center" vertical="center"/>
      <protection locked="0"/>
    </xf>
    <xf numFmtId="0" fontId="0" fillId="0" borderId="13" xfId="0" applyBorder="1" applyAlignment="1" applyProtection="1">
      <alignment horizontal="center" vertical="center" wrapText="1"/>
      <protection locked="0"/>
    </xf>
    <xf numFmtId="0" fontId="16" fillId="0" borderId="13" xfId="0" applyFont="1" applyBorder="1" applyAlignment="1" applyProtection="1">
      <alignment horizontal="center" vertical="center"/>
      <protection locked="0"/>
    </xf>
    <xf numFmtId="42" fontId="16" fillId="0" borderId="5" xfId="1" applyFont="1" applyBorder="1" applyAlignment="1" applyProtection="1">
      <alignment horizontal="right" vertical="center"/>
      <protection locked="0"/>
    </xf>
    <xf numFmtId="170" fontId="4" fillId="0" borderId="1" xfId="2" applyNumberFormat="1" applyFont="1" applyBorder="1" applyAlignment="1" applyProtection="1">
      <alignment horizontal="center" vertical="center" wrapText="1"/>
      <protection locked="0"/>
    </xf>
    <xf numFmtId="170" fontId="4" fillId="0" borderId="52" xfId="2" applyNumberFormat="1" applyFont="1" applyBorder="1" applyAlignment="1" applyProtection="1">
      <alignment horizontal="center" vertical="center" wrapText="1"/>
      <protection locked="0"/>
    </xf>
    <xf numFmtId="42" fontId="0" fillId="0" borderId="14" xfId="1" applyFont="1" applyBorder="1" applyAlignment="1" applyProtection="1">
      <alignment horizontal="right" vertical="center"/>
      <protection locked="0"/>
    </xf>
    <xf numFmtId="42" fontId="0" fillId="0" borderId="0" xfId="1" applyFont="1" applyBorder="1" applyAlignment="1" applyProtection="1">
      <alignment horizontal="right" vertical="center"/>
      <protection locked="0"/>
    </xf>
    <xf numFmtId="9" fontId="8" fillId="16" borderId="66" xfId="2" applyFont="1" applyFill="1" applyBorder="1" applyAlignment="1" applyProtection="1">
      <alignment horizontal="center" vertical="center" wrapText="1"/>
      <protection locked="0"/>
    </xf>
    <xf numFmtId="0" fontId="17" fillId="0" borderId="13"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171" fontId="0" fillId="0" borderId="0" xfId="0" applyNumberFormat="1" applyAlignment="1">
      <alignment vertical="center"/>
    </xf>
    <xf numFmtId="0" fontId="20" fillId="0" borderId="13" xfId="0" applyFont="1" applyBorder="1" applyAlignment="1" applyProtection="1">
      <alignment horizontal="center" vertical="center"/>
      <protection locked="0"/>
    </xf>
    <xf numFmtId="10" fontId="0" fillId="13" borderId="13" xfId="0" applyNumberFormat="1" applyFill="1" applyBorder="1" applyAlignment="1">
      <alignment horizontal="center" vertical="center"/>
    </xf>
    <xf numFmtId="0" fontId="21" fillId="17" borderId="82" xfId="0" applyFont="1" applyFill="1" applyBorder="1" applyAlignment="1">
      <alignment wrapText="1"/>
    </xf>
    <xf numFmtId="42" fontId="22" fillId="0" borderId="5" xfId="1" applyFont="1" applyBorder="1" applyAlignment="1" applyProtection="1">
      <alignment horizontal="right" vertical="center"/>
      <protection locked="0"/>
    </xf>
    <xf numFmtId="42" fontId="0" fillId="18" borderId="5" xfId="1" applyFont="1" applyFill="1" applyBorder="1" applyAlignment="1" applyProtection="1">
      <alignment horizontal="right" vertical="center"/>
      <protection locked="0"/>
    </xf>
    <xf numFmtId="0" fontId="16" fillId="0" borderId="13" xfId="0" applyFont="1" applyBorder="1" applyAlignment="1" applyProtection="1">
      <alignment horizontal="left" vertical="center" wrapText="1"/>
      <protection locked="0"/>
    </xf>
    <xf numFmtId="9" fontId="16" fillId="0" borderId="5" xfId="2" applyFont="1" applyBorder="1" applyAlignment="1" applyProtection="1">
      <alignment vertical="center" wrapText="1"/>
      <protection locked="0"/>
    </xf>
    <xf numFmtId="10" fontId="0" fillId="2" borderId="14" xfId="2" applyNumberFormat="1" applyFont="1" applyFill="1" applyBorder="1" applyAlignment="1" applyProtection="1">
      <alignment horizontal="center" vertical="center"/>
    </xf>
    <xf numFmtId="0" fontId="18" fillId="0" borderId="13"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xf numFmtId="42" fontId="0" fillId="0" borderId="13" xfId="0" applyNumberFormat="1" applyBorder="1" applyAlignment="1" applyProtection="1">
      <alignment horizontal="center" vertical="center"/>
      <protection locked="0"/>
    </xf>
    <xf numFmtId="9" fontId="8" fillId="9" borderId="69" xfId="2" applyFont="1" applyFill="1" applyBorder="1" applyAlignment="1" applyProtection="1">
      <alignment horizontal="center" vertical="center" wrapText="1"/>
      <protection locked="0"/>
    </xf>
    <xf numFmtId="166" fontId="4" fillId="15" borderId="25" xfId="4" applyNumberFormat="1"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43" fontId="1" fillId="4" borderId="47" xfId="4" applyFont="1" applyFill="1" applyBorder="1" applyAlignment="1" applyProtection="1">
      <alignment horizontal="right" vertical="center" wrapText="1"/>
      <protection locked="0"/>
    </xf>
    <xf numFmtId="43" fontId="1" fillId="5" borderId="0" xfId="4" applyFont="1" applyFill="1" applyBorder="1" applyAlignment="1" applyProtection="1">
      <alignment horizontal="center" wrapText="1"/>
      <protection locked="0"/>
    </xf>
    <xf numFmtId="43" fontId="0" fillId="0" borderId="0" xfId="4" applyFont="1" applyAlignment="1" applyProtection="1">
      <alignment horizontal="center"/>
      <protection locked="0"/>
    </xf>
    <xf numFmtId="0" fontId="1" fillId="2" borderId="45" xfId="0" applyFont="1" applyFill="1" applyBorder="1" applyAlignment="1" applyProtection="1">
      <alignment horizontal="center" vertical="center" wrapText="1"/>
      <protection locked="0"/>
    </xf>
    <xf numFmtId="0" fontId="0" fillId="7" borderId="0" xfId="0" applyFill="1" applyProtection="1">
      <protection locked="0"/>
    </xf>
    <xf numFmtId="9" fontId="0" fillId="0" borderId="9" xfId="2" applyFont="1" applyBorder="1" applyAlignment="1" applyProtection="1">
      <alignment horizontal="center" vertical="center" wrapText="1"/>
      <protection locked="0"/>
    </xf>
    <xf numFmtId="9" fontId="0" fillId="0" borderId="8" xfId="2" applyFont="1"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9" fillId="2" borderId="47" xfId="0" applyFont="1" applyFill="1" applyBorder="1" applyAlignment="1" applyProtection="1">
      <alignment horizontal="center"/>
      <protection locked="0"/>
    </xf>
    <xf numFmtId="0" fontId="9" fillId="2" borderId="49" xfId="0" applyFont="1" applyFill="1" applyBorder="1" applyAlignment="1" applyProtection="1">
      <alignment horizontal="center"/>
      <protection locked="0"/>
    </xf>
    <xf numFmtId="0" fontId="9" fillId="2" borderId="48" xfId="0" applyFont="1" applyFill="1" applyBorder="1" applyAlignment="1" applyProtection="1">
      <alignment horizontal="center"/>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8" fillId="7" borderId="19"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1" fillId="4" borderId="47" xfId="0" applyFont="1" applyFill="1" applyBorder="1" applyAlignment="1" applyProtection="1">
      <alignment horizontal="right" vertical="center" wrapText="1"/>
      <protection locked="0"/>
    </xf>
    <xf numFmtId="0" fontId="1" fillId="4" borderId="48" xfId="0" applyFont="1" applyFill="1" applyBorder="1" applyAlignment="1" applyProtection="1">
      <alignment horizontal="right" vertical="center" wrapText="1"/>
      <protection locked="0"/>
    </xf>
    <xf numFmtId="0" fontId="10" fillId="2" borderId="50" xfId="0" applyFont="1" applyFill="1" applyBorder="1" applyAlignment="1" applyProtection="1">
      <alignment horizontal="left" wrapText="1"/>
      <protection locked="0"/>
    </xf>
    <xf numFmtId="0" fontId="6" fillId="0" borderId="9"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165" fontId="1" fillId="3" borderId="32" xfId="4" applyNumberFormat="1" applyFont="1" applyFill="1" applyBorder="1" applyAlignment="1" applyProtection="1">
      <alignment horizontal="center" vertical="center" wrapText="1"/>
      <protection locked="0"/>
    </xf>
    <xf numFmtId="165" fontId="1" fillId="3" borderId="33" xfId="4" applyNumberFormat="1"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7" fillId="2" borderId="0" xfId="0" applyFont="1" applyFill="1" applyAlignment="1" applyProtection="1">
      <alignment horizontal="center" vertical="center"/>
      <protection locked="0"/>
    </xf>
    <xf numFmtId="0" fontId="4" fillId="0" borderId="5" xfId="0" applyFont="1" applyBorder="1" applyAlignment="1" applyProtection="1">
      <alignment horizontal="left" vertical="center" wrapText="1"/>
      <protection locked="0"/>
    </xf>
    <xf numFmtId="9" fontId="8" fillId="3" borderId="18"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6" xfId="2"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0" fillId="0" borderId="51" xfId="0" applyBorder="1" applyAlignment="1" applyProtection="1">
      <alignment horizontal="justify" vertical="center"/>
      <protection locked="0"/>
    </xf>
    <xf numFmtId="0" fontId="0" fillId="0" borderId="13" xfId="0" applyBorder="1" applyAlignment="1" applyProtection="1">
      <alignment horizontal="justify" vertical="center"/>
      <protection locked="0"/>
    </xf>
    <xf numFmtId="0" fontId="1" fillId="5" borderId="20" xfId="0" applyFont="1" applyFill="1" applyBorder="1" applyAlignment="1" applyProtection="1">
      <alignment horizontal="center" wrapText="1"/>
      <protection locked="0"/>
    </xf>
    <xf numFmtId="0" fontId="1" fillId="5" borderId="21" xfId="0" applyFont="1" applyFill="1" applyBorder="1" applyAlignment="1" applyProtection="1">
      <alignment horizontal="center" wrapText="1"/>
      <protection locked="0"/>
    </xf>
    <xf numFmtId="165" fontId="1" fillId="3" borderId="34" xfId="4" applyNumberFormat="1" applyFont="1" applyFill="1" applyBorder="1" applyAlignment="1" applyProtection="1">
      <alignment horizontal="center" vertical="center" wrapText="1"/>
      <protection locked="0"/>
    </xf>
    <xf numFmtId="165" fontId="1" fillId="3" borderId="35" xfId="4" applyNumberFormat="1" applyFont="1" applyFill="1" applyBorder="1" applyAlignment="1" applyProtection="1">
      <alignment horizontal="center" vertical="center" wrapText="1"/>
      <protection locked="0"/>
    </xf>
    <xf numFmtId="0" fontId="1" fillId="3" borderId="38"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39" xfId="0" applyFont="1" applyFill="1" applyBorder="1" applyAlignment="1" applyProtection="1">
      <alignment horizontal="center" vertical="center" wrapText="1"/>
      <protection locked="0"/>
    </xf>
    <xf numFmtId="9" fontId="1" fillId="3" borderId="40" xfId="2" applyFont="1" applyFill="1" applyBorder="1" applyAlignment="1" applyProtection="1">
      <alignment horizontal="center" vertical="center" wrapText="1"/>
      <protection locked="0"/>
    </xf>
    <xf numFmtId="9" fontId="1" fillId="3" borderId="41" xfId="2" applyFont="1" applyFill="1" applyBorder="1" applyAlignment="1" applyProtection="1">
      <alignment horizontal="center" vertical="center" wrapText="1"/>
      <protection locked="0"/>
    </xf>
    <xf numFmtId="9" fontId="1" fillId="3" borderId="42" xfId="2" applyFont="1" applyFill="1" applyBorder="1" applyAlignment="1" applyProtection="1">
      <alignment horizontal="center" vertical="center" wrapText="1"/>
      <protection locked="0"/>
    </xf>
    <xf numFmtId="9" fontId="1" fillId="3" borderId="43" xfId="2" applyFont="1" applyFill="1" applyBorder="1" applyAlignment="1" applyProtection="1">
      <alignment horizontal="center" vertical="center" wrapText="1"/>
      <protection locked="0"/>
    </xf>
    <xf numFmtId="0" fontId="1" fillId="9" borderId="36"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1" fillId="8" borderId="44" xfId="0" applyFont="1" applyFill="1" applyBorder="1" applyAlignment="1" applyProtection="1">
      <alignment horizontal="center" vertical="center" wrapText="1"/>
      <protection locked="0"/>
    </xf>
    <xf numFmtId="0" fontId="1" fillId="8" borderId="45" xfId="0"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9" fontId="1" fillId="3" borderId="28" xfId="2" applyFont="1" applyFill="1" applyBorder="1" applyAlignment="1" applyProtection="1">
      <alignment horizontal="center" vertical="center" wrapText="1"/>
      <protection locked="0"/>
    </xf>
    <xf numFmtId="9" fontId="1" fillId="3" borderId="29" xfId="2" applyFont="1" applyFill="1" applyBorder="1" applyAlignment="1" applyProtection="1">
      <alignment horizontal="center" vertical="center" wrapText="1"/>
      <protection locked="0"/>
    </xf>
    <xf numFmtId="9" fontId="1" fillId="3" borderId="30" xfId="2" applyFont="1" applyFill="1" applyBorder="1" applyAlignment="1" applyProtection="1">
      <alignment horizontal="center" vertical="center" wrapText="1"/>
      <protection locked="0"/>
    </xf>
    <xf numFmtId="9" fontId="1" fillId="3" borderId="31" xfId="2" applyFont="1" applyFill="1" applyBorder="1" applyAlignment="1" applyProtection="1">
      <alignment horizontal="center" vertical="center" wrapText="1"/>
      <protection locked="0"/>
    </xf>
    <xf numFmtId="0" fontId="1" fillId="4" borderId="36"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6" xfId="0" applyFont="1" applyFill="1" applyBorder="1" applyAlignment="1" applyProtection="1">
      <alignment horizontal="center" vertical="center" wrapText="1"/>
      <protection locked="0"/>
    </xf>
    <xf numFmtId="0" fontId="8" fillId="8" borderId="36"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2" borderId="46" xfId="0" applyFont="1" applyFill="1" applyBorder="1" applyAlignment="1" applyProtection="1">
      <alignment horizontal="center" vertical="center" wrapText="1"/>
      <protection locked="0"/>
    </xf>
    <xf numFmtId="0" fontId="7" fillId="2" borderId="63" xfId="0" applyFont="1" applyFill="1" applyBorder="1" applyAlignment="1" applyProtection="1">
      <alignment horizontal="center" vertical="center"/>
      <protection locked="0"/>
    </xf>
    <xf numFmtId="9" fontId="8" fillId="9" borderId="66" xfId="2" applyFont="1" applyFill="1" applyBorder="1" applyAlignment="1" applyProtection="1">
      <alignment horizontal="center" vertical="center" wrapText="1"/>
      <protection locked="0"/>
    </xf>
    <xf numFmtId="9" fontId="8" fillId="12" borderId="64" xfId="2" applyFont="1" applyFill="1" applyBorder="1" applyAlignment="1" applyProtection="1">
      <alignment horizontal="center" vertical="center" wrapText="1"/>
      <protection locked="0"/>
    </xf>
    <xf numFmtId="9" fontId="8" fillId="12" borderId="14" xfId="2" applyFont="1" applyFill="1" applyBorder="1" applyAlignment="1" applyProtection="1">
      <alignment horizontal="center" vertical="center" wrapText="1"/>
      <protection locked="0"/>
    </xf>
    <xf numFmtId="9" fontId="8" fillId="12" borderId="2" xfId="2" applyFont="1" applyFill="1" applyBorder="1" applyAlignment="1" applyProtection="1">
      <alignment horizontal="center" vertical="center" wrapText="1"/>
      <protection locked="0"/>
    </xf>
    <xf numFmtId="9" fontId="8" fillId="12" borderId="67" xfId="2" applyFont="1" applyFill="1" applyBorder="1" applyAlignment="1" applyProtection="1">
      <alignment horizontal="center" vertical="center" wrapText="1"/>
      <protection locked="0"/>
    </xf>
    <xf numFmtId="9" fontId="8" fillId="9" borderId="68" xfId="2" applyFont="1" applyFill="1" applyBorder="1" applyAlignment="1" applyProtection="1">
      <alignment horizontal="center" vertical="center" wrapText="1"/>
      <protection locked="0"/>
    </xf>
    <xf numFmtId="9" fontId="8" fillId="9" borderId="69" xfId="2" applyFont="1" applyFill="1" applyBorder="1" applyAlignment="1" applyProtection="1">
      <alignment horizontal="center" vertical="center" wrapText="1"/>
      <protection locked="0"/>
    </xf>
    <xf numFmtId="0" fontId="1" fillId="2" borderId="75" xfId="0" applyFont="1" applyFill="1" applyBorder="1" applyAlignment="1" applyProtection="1">
      <alignment horizontal="center" vertical="center" wrapText="1"/>
      <protection locked="0"/>
    </xf>
    <xf numFmtId="0" fontId="1" fillId="2" borderId="76" xfId="0" applyFont="1" applyFill="1" applyBorder="1" applyAlignment="1" applyProtection="1">
      <alignment horizontal="center" vertical="center" wrapText="1"/>
      <protection locked="0"/>
    </xf>
    <xf numFmtId="0" fontId="1" fillId="2" borderId="77" xfId="0" applyFont="1" applyFill="1" applyBorder="1" applyAlignment="1" applyProtection="1">
      <alignment horizontal="center" vertical="center" wrapText="1"/>
      <protection locked="0"/>
    </xf>
    <xf numFmtId="9" fontId="8" fillId="9" borderId="70" xfId="2" applyFont="1" applyFill="1" applyBorder="1" applyAlignment="1" applyProtection="1">
      <alignment horizontal="center" vertical="center" wrapText="1"/>
      <protection locked="0"/>
    </xf>
    <xf numFmtId="9" fontId="8" fillId="9" borderId="65" xfId="2" applyFont="1" applyFill="1" applyBorder="1" applyAlignment="1" applyProtection="1">
      <alignment horizontal="center" vertical="center" wrapText="1"/>
      <protection locked="0"/>
    </xf>
    <xf numFmtId="9" fontId="8" fillId="9" borderId="72" xfId="2" applyFont="1" applyFill="1" applyBorder="1" applyAlignment="1" applyProtection="1">
      <alignment horizontal="center" vertical="center" wrapText="1"/>
      <protection locked="0"/>
    </xf>
    <xf numFmtId="9" fontId="8" fillId="9" borderId="73" xfId="2" applyFont="1" applyFill="1" applyBorder="1" applyAlignment="1" applyProtection="1">
      <alignment horizontal="center" vertical="center" wrapText="1"/>
      <protection locked="0"/>
    </xf>
    <xf numFmtId="0" fontId="1" fillId="2" borderId="45" xfId="0" applyFont="1" applyFill="1" applyBorder="1" applyAlignment="1" applyProtection="1">
      <alignment horizontal="center" vertical="center" wrapText="1"/>
      <protection locked="0"/>
    </xf>
    <xf numFmtId="9" fontId="8" fillId="9" borderId="86" xfId="2" applyFont="1" applyFill="1" applyBorder="1" applyAlignment="1" applyProtection="1">
      <alignment horizontal="center" vertical="center" wrapText="1"/>
      <protection locked="0"/>
    </xf>
    <xf numFmtId="9" fontId="8" fillId="3" borderId="64" xfId="2" applyFont="1" applyFill="1" applyBorder="1" applyAlignment="1" applyProtection="1">
      <alignment horizontal="center" vertical="center" wrapText="1"/>
      <protection locked="0"/>
    </xf>
    <xf numFmtId="9" fontId="8" fillId="3" borderId="14" xfId="2" applyFont="1" applyFill="1" applyBorder="1" applyAlignment="1" applyProtection="1">
      <alignment horizontal="center" vertical="center" wrapText="1"/>
      <protection locked="0"/>
    </xf>
    <xf numFmtId="9" fontId="8" fillId="3" borderId="2" xfId="2" applyFont="1" applyFill="1" applyBorder="1" applyAlignment="1" applyProtection="1">
      <alignment horizontal="center" vertical="center" wrapText="1"/>
      <protection locked="0"/>
    </xf>
    <xf numFmtId="9" fontId="8" fillId="3" borderId="67" xfId="2" applyFont="1" applyFill="1" applyBorder="1" applyAlignment="1" applyProtection="1">
      <alignment horizontal="center" vertical="center" wrapText="1"/>
      <protection locked="0"/>
    </xf>
    <xf numFmtId="0" fontId="17" fillId="0" borderId="51" xfId="0" applyFont="1" applyBorder="1" applyAlignment="1" applyProtection="1">
      <alignment horizontal="justify" vertical="center"/>
      <protection locked="0"/>
    </xf>
    <xf numFmtId="0" fontId="17" fillId="0" borderId="13" xfId="0" applyFont="1" applyBorder="1" applyAlignment="1" applyProtection="1">
      <alignment horizontal="justify" vertical="center"/>
      <protection locked="0"/>
    </xf>
    <xf numFmtId="9" fontId="1" fillId="3" borderId="83" xfId="2" applyFont="1" applyFill="1" applyBorder="1" applyAlignment="1" applyProtection="1">
      <alignment horizontal="center" vertical="center" wrapText="1"/>
      <protection locked="0"/>
    </xf>
    <xf numFmtId="9" fontId="1" fillId="3" borderId="45" xfId="2" applyFont="1" applyFill="1" applyBorder="1" applyAlignment="1" applyProtection="1">
      <alignment horizontal="center" vertical="center" wrapText="1"/>
      <protection locked="0"/>
    </xf>
    <xf numFmtId="165" fontId="1" fillId="3" borderId="84" xfId="4" applyNumberFormat="1" applyFont="1" applyFill="1" applyBorder="1" applyAlignment="1" applyProtection="1">
      <alignment horizontal="center" vertical="center" wrapText="1"/>
      <protection locked="0"/>
    </xf>
    <xf numFmtId="165" fontId="1" fillId="3" borderId="85" xfId="4" applyNumberFormat="1" applyFont="1" applyFill="1" applyBorder="1" applyAlignment="1" applyProtection="1">
      <alignment horizontal="center" vertical="center" wrapText="1"/>
      <protection locked="0"/>
    </xf>
    <xf numFmtId="9" fontId="8" fillId="16" borderId="80" xfId="2" applyFont="1" applyFill="1" applyBorder="1" applyAlignment="1" applyProtection="1">
      <alignment horizontal="center" vertical="center" wrapText="1"/>
      <protection locked="0"/>
    </xf>
    <xf numFmtId="43" fontId="1" fillId="3" borderId="34" xfId="4" applyFont="1" applyFill="1" applyBorder="1" applyAlignment="1" applyProtection="1">
      <alignment horizontal="center" vertical="center" wrapText="1"/>
      <protection locked="0"/>
    </xf>
    <xf numFmtId="43" fontId="1" fillId="3" borderId="35" xfId="4" applyFont="1" applyFill="1" applyBorder="1" applyAlignment="1" applyProtection="1">
      <alignment horizontal="center" vertical="center" wrapText="1"/>
      <protection locked="0"/>
    </xf>
    <xf numFmtId="9" fontId="8" fillId="9" borderId="71" xfId="2" applyFont="1" applyFill="1" applyBorder="1" applyAlignment="1" applyProtection="1">
      <alignment horizontal="center" vertical="center" wrapText="1"/>
      <protection locked="0"/>
    </xf>
    <xf numFmtId="9" fontId="8" fillId="9" borderId="74" xfId="2" applyFont="1" applyFill="1" applyBorder="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9" fontId="8" fillId="16" borderId="79" xfId="2" applyFont="1" applyFill="1" applyBorder="1" applyAlignment="1" applyProtection="1">
      <alignment horizontal="center" vertical="center" wrapText="1"/>
      <protection locked="0"/>
    </xf>
    <xf numFmtId="9" fontId="8" fillId="16" borderId="81" xfId="2" applyFont="1" applyFill="1" applyBorder="1" applyAlignment="1" applyProtection="1">
      <alignment horizontal="center" vertical="center" wrapText="1"/>
      <protection locked="0"/>
    </xf>
  </cellXfs>
  <cellStyles count="6">
    <cellStyle name="Bueno" xfId="3" builtinId="26"/>
    <cellStyle name="Millares" xfId="4" builtinId="3"/>
    <cellStyle name="Moneda" xfId="5" builtinId="4"/>
    <cellStyle name="Moneda [0]" xfId="1" builtinId="7"/>
    <cellStyle name="Normal" xfId="0" builtinId="0"/>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1" defaultTableStyle="TableStyleMedium2" defaultPivotStyle="PivotStyleLight16">
    <tableStyle name="Invisible" pivot="0" table="0" count="0" xr9:uid="{DCBBA7DD-083B-41C9-9D34-831DC60AAEF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9126CD1-FBD5-494B-9A75-2D947194EF9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5D34C9E-2A70-4950-912B-968ADC01D27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148F0093-6524-4519-95BA-2F195460EE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21ED59FF-642E-4E84-ABEC-A6784F80AF38}"/>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3056DCFC-8633-44F8-AADA-514A652BB5F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D95CE3B7-5F56-4D29-9ED0-6EC4E3F51CC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8899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workbookViewId="0"/>
  </sheetViews>
  <sheetFormatPr baseColWidth="10" defaultColWidth="11.54296875" defaultRowHeight="14.5" x14ac:dyDescent="0.35"/>
  <cols>
    <col min="1" max="1" width="38.54296875" bestFit="1" customWidth="1"/>
    <col min="2" max="2" width="12.26953125" customWidth="1"/>
    <col min="3" max="3" width="10.7265625" customWidth="1"/>
    <col min="4" max="4" width="14.26953125" bestFit="1" customWidth="1"/>
    <col min="5" max="5" width="54.453125" customWidth="1"/>
    <col min="6" max="6" width="15.26953125" customWidth="1"/>
    <col min="7" max="20" width="16.26953125" customWidth="1"/>
  </cols>
  <sheetData>
    <row r="1" spans="1:20" x14ac:dyDescent="0.35">
      <c r="A1" s="4" t="s">
        <v>0</v>
      </c>
      <c r="B1" s="4"/>
      <c r="C1" s="4"/>
      <c r="D1" t="s">
        <v>1</v>
      </c>
      <c r="E1" t="s">
        <v>1</v>
      </c>
      <c r="F1" t="s">
        <v>1</v>
      </c>
      <c r="G1" t="s">
        <v>1</v>
      </c>
      <c r="H1" t="s">
        <v>1</v>
      </c>
      <c r="I1" t="s">
        <v>1</v>
      </c>
      <c r="J1" t="s">
        <v>1</v>
      </c>
      <c r="K1" t="s">
        <v>1</v>
      </c>
      <c r="L1" t="s">
        <v>1</v>
      </c>
      <c r="M1" t="s">
        <v>1</v>
      </c>
      <c r="N1" t="s">
        <v>1</v>
      </c>
      <c r="O1" t="s">
        <v>1</v>
      </c>
      <c r="P1" t="s">
        <v>1</v>
      </c>
      <c r="Q1" t="s">
        <v>1</v>
      </c>
      <c r="R1" t="s">
        <v>1</v>
      </c>
      <c r="S1" t="s">
        <v>1</v>
      </c>
      <c r="T1" t="s">
        <v>1</v>
      </c>
    </row>
    <row r="2" spans="1:20" x14ac:dyDescent="0.35">
      <c r="A2" t="s">
        <v>2</v>
      </c>
      <c r="D2" t="s">
        <v>3</v>
      </c>
      <c r="E2" t="s">
        <v>4</v>
      </c>
      <c r="F2" t="s">
        <v>5</v>
      </c>
      <c r="G2" t="s">
        <v>6</v>
      </c>
      <c r="H2" t="s">
        <v>7</v>
      </c>
      <c r="I2" t="s">
        <v>8</v>
      </c>
      <c r="J2" t="s">
        <v>9</v>
      </c>
      <c r="K2" t="s">
        <v>10</v>
      </c>
      <c r="L2" t="s">
        <v>11</v>
      </c>
      <c r="M2" t="s">
        <v>12</v>
      </c>
      <c r="N2" t="s">
        <v>13</v>
      </c>
      <c r="O2" t="s">
        <v>14</v>
      </c>
      <c r="P2" t="s">
        <v>15</v>
      </c>
      <c r="Q2" t="s">
        <v>16</v>
      </c>
      <c r="R2" t="s">
        <v>17</v>
      </c>
      <c r="S2" t="s">
        <v>18</v>
      </c>
      <c r="T2" t="s">
        <v>19</v>
      </c>
    </row>
    <row r="3" spans="1:20" x14ac:dyDescent="0.35">
      <c r="A3" t="s">
        <v>20</v>
      </c>
      <c r="E3" t="s">
        <v>21</v>
      </c>
      <c r="F3" t="s">
        <v>22</v>
      </c>
      <c r="G3" t="s">
        <v>23</v>
      </c>
      <c r="H3" t="s">
        <v>24</v>
      </c>
      <c r="I3" t="s">
        <v>25</v>
      </c>
      <c r="J3" t="s">
        <v>26</v>
      </c>
      <c r="K3" t="s">
        <v>27</v>
      </c>
      <c r="L3" t="s">
        <v>28</v>
      </c>
      <c r="M3" t="s">
        <v>29</v>
      </c>
      <c r="N3" t="s">
        <v>30</v>
      </c>
      <c r="O3" t="s">
        <v>31</v>
      </c>
      <c r="P3" t="s">
        <v>32</v>
      </c>
      <c r="Q3" t="s">
        <v>33</v>
      </c>
      <c r="R3" t="s">
        <v>34</v>
      </c>
      <c r="S3" t="s">
        <v>35</v>
      </c>
      <c r="T3" t="s">
        <v>36</v>
      </c>
    </row>
    <row r="4" spans="1:20" x14ac:dyDescent="0.35">
      <c r="A4" t="s">
        <v>37</v>
      </c>
      <c r="E4" t="s">
        <v>38</v>
      </c>
      <c r="F4" t="s">
        <v>39</v>
      </c>
      <c r="G4" t="s">
        <v>40</v>
      </c>
      <c r="I4" t="s">
        <v>41</v>
      </c>
      <c r="J4" t="s">
        <v>42</v>
      </c>
      <c r="K4" t="s">
        <v>43</v>
      </c>
      <c r="L4" t="s">
        <v>44</v>
      </c>
      <c r="M4" t="s">
        <v>45</v>
      </c>
      <c r="N4" t="s">
        <v>46</v>
      </c>
      <c r="O4" t="s">
        <v>47</v>
      </c>
      <c r="P4" t="s">
        <v>48</v>
      </c>
      <c r="R4" t="s">
        <v>49</v>
      </c>
      <c r="T4" t="s">
        <v>50</v>
      </c>
    </row>
    <row r="5" spans="1:20" x14ac:dyDescent="0.35">
      <c r="A5" t="s">
        <v>51</v>
      </c>
      <c r="F5" t="s">
        <v>52</v>
      </c>
      <c r="G5" t="s">
        <v>53</v>
      </c>
      <c r="I5" t="s">
        <v>54</v>
      </c>
      <c r="J5" t="s">
        <v>55</v>
      </c>
      <c r="K5" t="s">
        <v>56</v>
      </c>
      <c r="M5" t="s">
        <v>57</v>
      </c>
      <c r="N5" t="s">
        <v>58</v>
      </c>
      <c r="O5" t="s">
        <v>59</v>
      </c>
      <c r="P5" t="s">
        <v>60</v>
      </c>
      <c r="T5" t="s">
        <v>61</v>
      </c>
    </row>
    <row r="6" spans="1:20" x14ac:dyDescent="0.35">
      <c r="A6" t="s">
        <v>62</v>
      </c>
      <c r="G6" t="s">
        <v>63</v>
      </c>
      <c r="I6" t="s">
        <v>64</v>
      </c>
      <c r="K6" t="s">
        <v>65</v>
      </c>
      <c r="M6" t="s">
        <v>66</v>
      </c>
      <c r="N6" t="s">
        <v>67</v>
      </c>
      <c r="O6" t="s">
        <v>68</v>
      </c>
      <c r="P6" t="s">
        <v>69</v>
      </c>
    </row>
    <row r="7" spans="1:20" x14ac:dyDescent="0.35">
      <c r="A7" t="s">
        <v>70</v>
      </c>
      <c r="K7" t="s">
        <v>71</v>
      </c>
      <c r="M7" t="s">
        <v>72</v>
      </c>
      <c r="O7" t="s">
        <v>73</v>
      </c>
      <c r="P7" t="s">
        <v>74</v>
      </c>
    </row>
    <row r="8" spans="1:20" x14ac:dyDescent="0.35">
      <c r="A8" t="s">
        <v>5</v>
      </c>
      <c r="K8" t="s">
        <v>75</v>
      </c>
      <c r="M8" t="s">
        <v>76</v>
      </c>
      <c r="O8" t="s">
        <v>77</v>
      </c>
      <c r="P8" t="s">
        <v>78</v>
      </c>
    </row>
    <row r="9" spans="1:20" x14ac:dyDescent="0.35">
      <c r="A9" t="s">
        <v>79</v>
      </c>
      <c r="K9" t="s">
        <v>80</v>
      </c>
      <c r="M9" t="s">
        <v>81</v>
      </c>
      <c r="P9" t="s">
        <v>82</v>
      </c>
    </row>
    <row r="10" spans="1:20" x14ac:dyDescent="0.35">
      <c r="A10" t="s">
        <v>83</v>
      </c>
    </row>
    <row r="11" spans="1:20" x14ac:dyDescent="0.35">
      <c r="A11" t="s">
        <v>84</v>
      </c>
      <c r="E11" t="s">
        <v>85</v>
      </c>
    </row>
    <row r="12" spans="1:20" x14ac:dyDescent="0.35">
      <c r="A12" t="s">
        <v>14</v>
      </c>
      <c r="E12" s="8" t="s">
        <v>86</v>
      </c>
    </row>
    <row r="13" spans="1:20" x14ac:dyDescent="0.35">
      <c r="A13" t="s">
        <v>16</v>
      </c>
      <c r="E13" s="5" t="s">
        <v>87</v>
      </c>
    </row>
    <row r="14" spans="1:20" x14ac:dyDescent="0.35">
      <c r="A14" t="s">
        <v>7</v>
      </c>
    </row>
    <row r="15" spans="1:20" x14ac:dyDescent="0.35">
      <c r="A15" t="s">
        <v>10</v>
      </c>
    </row>
    <row r="16" spans="1:20" x14ac:dyDescent="0.35">
      <c r="A16" t="s">
        <v>88</v>
      </c>
    </row>
    <row r="17" spans="1:6" x14ac:dyDescent="0.35">
      <c r="A17" t="s">
        <v>89</v>
      </c>
      <c r="E17" t="s">
        <v>90</v>
      </c>
    </row>
    <row r="18" spans="1:6" x14ac:dyDescent="0.35">
      <c r="A18" t="s">
        <v>3</v>
      </c>
      <c r="E18" s="7" t="s">
        <v>91</v>
      </c>
      <c r="F18" s="7"/>
    </row>
    <row r="19" spans="1:6" x14ac:dyDescent="0.35">
      <c r="A19" t="s">
        <v>92</v>
      </c>
      <c r="E19" s="6" t="s">
        <v>93</v>
      </c>
    </row>
    <row r="20" spans="1:6" x14ac:dyDescent="0.35">
      <c r="E20" s="2" t="s">
        <v>94</v>
      </c>
      <c r="F20" s="3"/>
    </row>
    <row r="26" spans="1:6" x14ac:dyDescent="0.35">
      <c r="D26" s="4" t="s">
        <v>95</v>
      </c>
      <c r="E26" s="4" t="s">
        <v>96</v>
      </c>
      <c r="F26" s="4" t="s">
        <v>97</v>
      </c>
    </row>
    <row r="27" spans="1:6" x14ac:dyDescent="0.35">
      <c r="D27">
        <v>2020</v>
      </c>
      <c r="E27" s="1" t="s">
        <v>98</v>
      </c>
      <c r="F27" t="s">
        <v>99</v>
      </c>
    </row>
    <row r="28" spans="1:6" x14ac:dyDescent="0.35">
      <c r="D28">
        <v>2021</v>
      </c>
      <c r="E28" s="1" t="s">
        <v>100</v>
      </c>
      <c r="F28" t="s">
        <v>101</v>
      </c>
    </row>
    <row r="29" spans="1:6" x14ac:dyDescent="0.35">
      <c r="D29">
        <v>2022</v>
      </c>
      <c r="E29" s="1" t="s">
        <v>102</v>
      </c>
    </row>
    <row r="30" spans="1:6" x14ac:dyDescent="0.35">
      <c r="D30">
        <v>2023</v>
      </c>
      <c r="E30" s="1"/>
    </row>
    <row r="31" spans="1:6" x14ac:dyDescent="0.35">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8"/>
  <sheetViews>
    <sheetView showGridLines="0" topLeftCell="A6" zoomScale="85" zoomScaleNormal="85" workbookViewId="0">
      <pane ySplit="6" topLeftCell="A12" activePane="bottomLeft" state="frozen"/>
      <selection activeCell="A6" sqref="A6"/>
      <selection pane="bottomLeft" activeCell="J8" sqref="J8:K11"/>
    </sheetView>
  </sheetViews>
  <sheetFormatPr baseColWidth="10" defaultColWidth="11.453125" defaultRowHeight="14.5" x14ac:dyDescent="0.35"/>
  <cols>
    <col min="1" max="1" width="29" style="28" customWidth="1"/>
    <col min="2" max="2" width="29" style="14" customWidth="1"/>
    <col min="3" max="3" width="34.7265625" style="14" customWidth="1"/>
    <col min="4" max="4" width="19.26953125" style="14" customWidth="1"/>
    <col min="5" max="5" width="19.7265625" style="14" customWidth="1"/>
    <col min="6" max="6" width="16.453125" style="39" customWidth="1"/>
    <col min="7" max="7" width="25.26953125" style="39" customWidth="1"/>
    <col min="8" max="11" width="16.7265625" style="38" customWidth="1"/>
    <col min="12" max="12" width="15.26953125" style="14" customWidth="1"/>
    <col min="13" max="13" width="19.54296875" style="14" customWidth="1"/>
    <col min="14" max="14" width="19.26953125" style="14" customWidth="1"/>
    <col min="15" max="15" width="19.7265625" style="14" customWidth="1"/>
    <col min="16" max="16" width="26" style="14" customWidth="1"/>
    <col min="17" max="17" width="24.26953125" style="14" customWidth="1"/>
    <col min="18" max="18" width="65.7265625" style="14" customWidth="1"/>
    <col min="19" max="19" width="19.7265625" style="42" customWidth="1"/>
    <col min="20" max="20" width="19.7265625" style="14" customWidth="1"/>
    <col min="21" max="21" width="27.7265625" style="14" customWidth="1"/>
    <col min="22" max="22" width="19.7265625" style="14" customWidth="1"/>
    <col min="23" max="23" width="28.54296875" style="14" customWidth="1"/>
    <col min="24" max="24" width="33" style="14" customWidth="1"/>
    <col min="25" max="25" width="42.26953125" style="14" customWidth="1"/>
    <col min="26" max="16384" width="11.453125" style="14"/>
  </cols>
  <sheetData>
    <row r="1" spans="1:25" ht="75" customHeight="1" x14ac:dyDescent="0.35">
      <c r="A1" s="13"/>
      <c r="B1" s="13"/>
      <c r="C1" s="177" t="s">
        <v>103</v>
      </c>
      <c r="D1" s="177"/>
      <c r="E1" s="177"/>
      <c r="F1" s="177"/>
      <c r="G1" s="177"/>
      <c r="H1" s="177"/>
      <c r="I1" s="177"/>
      <c r="J1" s="177"/>
      <c r="K1" s="177"/>
      <c r="L1" s="177"/>
      <c r="M1" s="177"/>
      <c r="N1" s="177"/>
      <c r="O1" s="177"/>
      <c r="P1" s="177"/>
      <c r="Q1" s="177"/>
      <c r="R1" s="177"/>
      <c r="S1" s="177"/>
      <c r="T1" s="177"/>
      <c r="U1" s="177"/>
      <c r="V1" s="177"/>
      <c r="W1" s="177"/>
      <c r="X1" s="177"/>
      <c r="Y1" s="177"/>
    </row>
    <row r="2" spans="1:25" ht="26.25" customHeight="1" x14ac:dyDescent="0.35">
      <c r="A2" s="33" t="s">
        <v>104</v>
      </c>
      <c r="B2" s="157" t="s">
        <v>6</v>
      </c>
      <c r="C2" s="158"/>
      <c r="D2" s="158"/>
      <c r="E2" s="158"/>
      <c r="F2" s="158"/>
      <c r="G2" s="159"/>
      <c r="H2" s="164" t="s">
        <v>105</v>
      </c>
      <c r="I2" s="165"/>
      <c r="J2" s="157" t="s">
        <v>40</v>
      </c>
      <c r="K2" s="158"/>
      <c r="L2" s="158"/>
      <c r="M2" s="158"/>
      <c r="N2" s="158"/>
      <c r="O2" s="158"/>
      <c r="P2" s="158"/>
      <c r="Q2" s="158"/>
      <c r="R2" s="158"/>
      <c r="S2" s="158"/>
      <c r="T2" s="158"/>
      <c r="U2" s="158"/>
      <c r="V2" s="158"/>
      <c r="W2" s="158"/>
      <c r="X2" s="158"/>
      <c r="Y2" s="158"/>
    </row>
    <row r="3" spans="1:25" ht="26.25" customHeight="1" x14ac:dyDescent="0.35">
      <c r="A3" s="33" t="s">
        <v>106</v>
      </c>
      <c r="B3" s="157"/>
      <c r="C3" s="158"/>
      <c r="D3" s="158"/>
      <c r="E3" s="158"/>
      <c r="F3" s="158"/>
      <c r="G3" s="159"/>
      <c r="H3" s="40"/>
      <c r="I3" s="43" t="s">
        <v>107</v>
      </c>
      <c r="J3" s="157"/>
      <c r="K3" s="158"/>
      <c r="L3" s="158"/>
      <c r="M3" s="158"/>
      <c r="N3" s="158"/>
      <c r="O3" s="158"/>
      <c r="P3" s="158"/>
      <c r="Q3" s="158"/>
      <c r="R3" s="158"/>
      <c r="S3" s="158"/>
      <c r="T3" s="158"/>
      <c r="U3" s="158"/>
      <c r="V3" s="158"/>
      <c r="W3" s="158"/>
      <c r="X3" s="158"/>
      <c r="Y3" s="158"/>
    </row>
    <row r="4" spans="1:25" ht="27.75" customHeight="1" x14ac:dyDescent="0.35">
      <c r="A4" s="15" t="s">
        <v>108</v>
      </c>
      <c r="B4" s="157">
        <v>2022</v>
      </c>
      <c r="C4" s="158"/>
      <c r="D4" s="158"/>
      <c r="E4" s="158"/>
      <c r="F4" s="158"/>
      <c r="G4" s="159"/>
      <c r="H4" s="164" t="s">
        <v>109</v>
      </c>
      <c r="I4" s="165"/>
      <c r="J4" s="157" t="s">
        <v>98</v>
      </c>
      <c r="K4" s="158"/>
      <c r="L4" s="158"/>
      <c r="M4" s="158"/>
      <c r="N4" s="158"/>
      <c r="O4" s="158"/>
      <c r="P4" s="158"/>
      <c r="Q4" s="158"/>
      <c r="R4" s="158"/>
      <c r="S4" s="158"/>
      <c r="T4" s="158"/>
      <c r="U4" s="158"/>
      <c r="V4" s="158"/>
      <c r="W4" s="158"/>
      <c r="X4" s="158"/>
      <c r="Y4" s="158"/>
    </row>
    <row r="5" spans="1:25" ht="38.25" customHeight="1" x14ac:dyDescent="0.35">
      <c r="A5" s="15" t="s">
        <v>85</v>
      </c>
      <c r="B5" s="157" t="s">
        <v>87</v>
      </c>
      <c r="C5" s="158"/>
      <c r="D5" s="158"/>
      <c r="E5" s="158"/>
      <c r="F5" s="158"/>
      <c r="G5" s="159"/>
      <c r="H5" s="164" t="s">
        <v>90</v>
      </c>
      <c r="I5" s="165"/>
      <c r="J5" s="157" t="s">
        <v>91</v>
      </c>
      <c r="K5" s="158"/>
      <c r="L5" s="158"/>
      <c r="M5" s="158"/>
      <c r="N5" s="158"/>
      <c r="O5" s="158"/>
      <c r="P5" s="158"/>
      <c r="Q5" s="158"/>
      <c r="R5" s="158"/>
      <c r="S5" s="158"/>
      <c r="T5" s="158"/>
      <c r="U5" s="158"/>
      <c r="V5" s="158"/>
      <c r="W5" s="158"/>
      <c r="X5" s="158"/>
      <c r="Y5" s="158"/>
    </row>
    <row r="6" spans="1:25" ht="19.5" customHeight="1" thickBot="1" x14ac:dyDescent="0.4">
      <c r="A6" s="166" t="s">
        <v>110</v>
      </c>
      <c r="B6" s="166"/>
      <c r="C6" s="166"/>
      <c r="D6" s="166"/>
      <c r="E6" s="166"/>
      <c r="F6" s="166"/>
      <c r="G6" s="166"/>
      <c r="H6" s="166"/>
      <c r="I6" s="166"/>
      <c r="J6" s="166"/>
      <c r="K6" s="166"/>
      <c r="L6" s="166"/>
      <c r="M6" s="166"/>
      <c r="N6" s="166"/>
      <c r="O6" s="166"/>
      <c r="P6" s="166"/>
      <c r="Q6" s="166"/>
      <c r="R6" s="166"/>
      <c r="S6" s="166"/>
      <c r="T6" s="166"/>
      <c r="U6" s="166"/>
      <c r="V6" s="166"/>
      <c r="W6" s="166"/>
      <c r="X6" s="166"/>
      <c r="Y6" s="166"/>
    </row>
    <row r="7" spans="1:25" ht="15" thickBot="1" x14ac:dyDescent="0.4">
      <c r="A7" s="195" t="s">
        <v>111</v>
      </c>
      <c r="B7" s="196"/>
      <c r="C7" s="196"/>
      <c r="D7" s="196"/>
      <c r="E7" s="196"/>
      <c r="F7" s="196"/>
      <c r="G7" s="196"/>
      <c r="H7" s="34"/>
      <c r="I7" s="34"/>
      <c r="J7" s="34"/>
      <c r="K7" s="34"/>
      <c r="L7" s="162" t="s">
        <v>112</v>
      </c>
      <c r="M7" s="163"/>
      <c r="N7" s="163"/>
      <c r="O7" s="163"/>
      <c r="P7" s="163"/>
      <c r="Q7" s="163"/>
      <c r="R7" s="163"/>
      <c r="S7" s="163"/>
      <c r="T7" s="163"/>
      <c r="U7" s="163"/>
      <c r="V7" s="163"/>
      <c r="W7" s="163"/>
      <c r="X7" s="163"/>
      <c r="Y7" s="163"/>
    </row>
    <row r="8" spans="1:25" ht="18" customHeight="1" x14ac:dyDescent="0.35">
      <c r="A8" s="185" t="s">
        <v>113</v>
      </c>
      <c r="B8" s="186"/>
      <c r="C8" s="186" t="s">
        <v>114</v>
      </c>
      <c r="D8" s="199" t="s">
        <v>115</v>
      </c>
      <c r="E8" s="186" t="s">
        <v>116</v>
      </c>
      <c r="F8" s="179" t="s">
        <v>117</v>
      </c>
      <c r="G8" s="179" t="s">
        <v>118</v>
      </c>
      <c r="H8" s="202" t="s">
        <v>119</v>
      </c>
      <c r="I8" s="203"/>
      <c r="J8" s="212" t="s">
        <v>120</v>
      </c>
      <c r="K8" s="213"/>
      <c r="L8" s="210"/>
      <c r="M8" s="211"/>
      <c r="N8" s="211"/>
      <c r="O8" s="211"/>
      <c r="P8" s="16"/>
      <c r="Q8" s="16"/>
      <c r="R8" s="16"/>
      <c r="S8" s="219"/>
      <c r="T8" s="220"/>
      <c r="U8" s="220"/>
      <c r="V8" s="220"/>
      <c r="W8" s="220"/>
      <c r="X8" s="220"/>
      <c r="Y8" s="220"/>
    </row>
    <row r="9" spans="1:25" ht="18" customHeight="1" x14ac:dyDescent="0.35">
      <c r="A9" s="187"/>
      <c r="B9" s="188"/>
      <c r="C9" s="188"/>
      <c r="D9" s="200"/>
      <c r="E9" s="188"/>
      <c r="F9" s="180"/>
      <c r="G9" s="180"/>
      <c r="H9" s="204"/>
      <c r="I9" s="205"/>
      <c r="J9" s="214"/>
      <c r="K9" s="215"/>
      <c r="L9" s="216" t="s">
        <v>121</v>
      </c>
      <c r="M9" s="217"/>
      <c r="N9" s="217"/>
      <c r="O9" s="217"/>
      <c r="P9" s="217"/>
      <c r="Q9" s="217"/>
      <c r="R9" s="218"/>
      <c r="S9" s="206" t="s">
        <v>122</v>
      </c>
      <c r="T9" s="207"/>
      <c r="U9" s="207"/>
      <c r="V9" s="207"/>
      <c r="W9" s="207"/>
      <c r="X9" s="207"/>
      <c r="Y9" s="207"/>
    </row>
    <row r="10" spans="1:25" ht="18" customHeight="1" thickBot="1" x14ac:dyDescent="0.4">
      <c r="A10" s="189"/>
      <c r="B10" s="190"/>
      <c r="C10" s="190"/>
      <c r="D10" s="200"/>
      <c r="E10" s="190"/>
      <c r="F10" s="181"/>
      <c r="G10" s="181"/>
      <c r="H10" s="197" t="s">
        <v>123</v>
      </c>
      <c r="I10" s="173" t="s">
        <v>124</v>
      </c>
      <c r="J10" s="197" t="s">
        <v>123</v>
      </c>
      <c r="K10" s="173" t="s">
        <v>124</v>
      </c>
      <c r="L10" s="210" t="s">
        <v>125</v>
      </c>
      <c r="M10" s="211"/>
      <c r="N10" s="211"/>
      <c r="O10" s="211"/>
      <c r="P10" s="211"/>
      <c r="Q10" s="211"/>
      <c r="R10" s="221"/>
      <c r="S10" s="208" t="s">
        <v>125</v>
      </c>
      <c r="T10" s="209"/>
      <c r="U10" s="209"/>
      <c r="V10" s="209"/>
      <c r="W10" s="209"/>
      <c r="X10" s="209"/>
      <c r="Y10" s="209"/>
    </row>
    <row r="11" spans="1:25" ht="47.25" customHeight="1" thickBot="1" x14ac:dyDescent="0.4">
      <c r="A11" s="191"/>
      <c r="B11" s="192"/>
      <c r="C11" s="192"/>
      <c r="D11" s="201"/>
      <c r="E11" s="192"/>
      <c r="F11" s="182"/>
      <c r="G11" s="182"/>
      <c r="H11" s="198"/>
      <c r="I11" s="174"/>
      <c r="J11" s="198"/>
      <c r="K11" s="174"/>
      <c r="L11" s="17" t="s">
        <v>126</v>
      </c>
      <c r="M11" s="17" t="s">
        <v>127</v>
      </c>
      <c r="N11" s="18" t="s">
        <v>128</v>
      </c>
      <c r="O11" s="18" t="s">
        <v>129</v>
      </c>
      <c r="P11" s="19" t="s">
        <v>130</v>
      </c>
      <c r="Q11" s="19" t="s">
        <v>131</v>
      </c>
      <c r="R11" s="31" t="s">
        <v>132</v>
      </c>
      <c r="S11" s="41" t="s">
        <v>126</v>
      </c>
      <c r="T11" s="20" t="s">
        <v>127</v>
      </c>
      <c r="U11" s="29" t="s">
        <v>128</v>
      </c>
      <c r="V11" s="29" t="s">
        <v>129</v>
      </c>
      <c r="W11" s="30" t="s">
        <v>130</v>
      </c>
      <c r="X11" s="30" t="s">
        <v>131</v>
      </c>
      <c r="Y11" s="20" t="s">
        <v>132</v>
      </c>
    </row>
    <row r="12" spans="1:25" ht="87" x14ac:dyDescent="0.35">
      <c r="A12" s="183" t="s">
        <v>133</v>
      </c>
      <c r="B12" s="32" t="s">
        <v>134</v>
      </c>
      <c r="C12" s="32" t="s">
        <v>134</v>
      </c>
      <c r="D12" s="32" t="s">
        <v>135</v>
      </c>
      <c r="E12" s="45" t="s">
        <v>101</v>
      </c>
      <c r="F12" s="23" t="s">
        <v>136</v>
      </c>
      <c r="G12" s="23" t="s">
        <v>136</v>
      </c>
      <c r="H12" s="35">
        <v>109</v>
      </c>
      <c r="I12" s="21">
        <v>2335691983</v>
      </c>
      <c r="J12" s="35">
        <v>134</v>
      </c>
      <c r="K12" s="21">
        <v>6846464064</v>
      </c>
      <c r="L12" s="72">
        <v>112</v>
      </c>
      <c r="M12" s="21">
        <v>3590191071</v>
      </c>
      <c r="N12" s="11">
        <f>IFERROR((1-(L12/H12)),0)</f>
        <v>-2.7522935779816571E-2</v>
      </c>
      <c r="O12" s="11">
        <f>IFERROR((1-(M12/I12)),0)</f>
        <v>-0.53709953929314835</v>
      </c>
      <c r="P12" s="12">
        <f>IFERROR((N12/G12),0)</f>
        <v>0</v>
      </c>
      <c r="Q12" s="12">
        <f>IFERROR((O12/F12),0)</f>
        <v>0</v>
      </c>
      <c r="R12" s="61" t="s">
        <v>137</v>
      </c>
      <c r="S12" s="62">
        <f>L12</f>
        <v>112</v>
      </c>
      <c r="T12" s="63">
        <f>+M12</f>
        <v>3590191071</v>
      </c>
      <c r="U12" s="9">
        <f>IFERROR((1-(S12/J12)),0)</f>
        <v>0.16417910447761197</v>
      </c>
      <c r="V12" s="9">
        <f>IFERROR((1-(T12/K12)),0)</f>
        <v>0.47561382964413668</v>
      </c>
      <c r="W12" s="10">
        <f>IFERROR((U12/G12),0)</f>
        <v>0</v>
      </c>
      <c r="X12" s="10">
        <f>IFERROR((V12/F12),0)</f>
        <v>0</v>
      </c>
      <c r="Y12" s="49" t="s">
        <v>138</v>
      </c>
    </row>
    <row r="13" spans="1:25" s="113" customFormat="1" ht="99" customHeight="1" x14ac:dyDescent="0.35">
      <c r="A13" s="184"/>
      <c r="B13" s="99" t="s">
        <v>139</v>
      </c>
      <c r="C13" s="99" t="s">
        <v>140</v>
      </c>
      <c r="D13" s="99" t="s">
        <v>141</v>
      </c>
      <c r="E13" s="100" t="s">
        <v>99</v>
      </c>
      <c r="F13" s="101">
        <v>0.02</v>
      </c>
      <c r="G13" s="101">
        <v>0</v>
      </c>
      <c r="H13" s="102">
        <v>525.5</v>
      </c>
      <c r="I13" s="103">
        <v>7976893</v>
      </c>
      <c r="J13" s="102">
        <v>983.5</v>
      </c>
      <c r="K13" s="104">
        <v>15166439</v>
      </c>
      <c r="L13" s="102">
        <v>257</v>
      </c>
      <c r="M13" s="104">
        <v>3823100</v>
      </c>
      <c r="N13" s="105">
        <f>IFERROR((1-(L13/H13)),0)</f>
        <v>0.51094196003805892</v>
      </c>
      <c r="O13" s="105">
        <f t="shared" ref="O13:O33" si="0">IFERROR((1-(M13/I13)),0)</f>
        <v>0.52072818326634196</v>
      </c>
      <c r="P13" s="106">
        <f t="shared" ref="P13:P33" si="1">IFERROR((N13/G13),0)</f>
        <v>0</v>
      </c>
      <c r="Q13" s="106">
        <f t="shared" ref="Q13:Q33" si="2">IFERROR((O13/F13),0)</f>
        <v>26.036409163317096</v>
      </c>
      <c r="R13" s="107" t="s">
        <v>142</v>
      </c>
      <c r="S13" s="108">
        <f>L13</f>
        <v>257</v>
      </c>
      <c r="T13" s="109">
        <f t="shared" ref="T13:T34" si="3">+M13</f>
        <v>3823100</v>
      </c>
      <c r="U13" s="110">
        <f t="shared" ref="U13:U34" si="4">IFERROR((1-(S13/J13)),0)</f>
        <v>0.73868835790543974</v>
      </c>
      <c r="V13" s="110">
        <f t="shared" ref="V13:V34" si="5">IFERROR((1-(T13/K13)),0)</f>
        <v>0.74792368861273228</v>
      </c>
      <c r="W13" s="111">
        <f t="shared" ref="W13:W34" si="6">IFERROR((U13/G13),0)</f>
        <v>0</v>
      </c>
      <c r="X13" s="111">
        <f t="shared" ref="X13:X34" si="7">IFERROR((V13/F13),0)</f>
        <v>37.396184430636616</v>
      </c>
      <c r="Y13" s="112" t="s">
        <v>138</v>
      </c>
    </row>
    <row r="14" spans="1:25" ht="87" x14ac:dyDescent="0.35">
      <c r="A14" s="44" t="s">
        <v>143</v>
      </c>
      <c r="B14" s="32" t="s">
        <v>134</v>
      </c>
      <c r="C14" s="32" t="s">
        <v>134</v>
      </c>
      <c r="D14" s="32" t="s">
        <v>135</v>
      </c>
      <c r="E14" s="45" t="s">
        <v>101</v>
      </c>
      <c r="F14" s="23" t="s">
        <v>136</v>
      </c>
      <c r="G14" s="23" t="s">
        <v>136</v>
      </c>
      <c r="H14" s="58">
        <v>24</v>
      </c>
      <c r="I14" s="48">
        <v>279457377</v>
      </c>
      <c r="J14" s="58">
        <v>62</v>
      </c>
      <c r="K14" s="48">
        <v>1891488093</v>
      </c>
      <c r="L14" s="58">
        <v>59</v>
      </c>
      <c r="M14" s="48">
        <v>1479346137</v>
      </c>
      <c r="N14" s="11">
        <f>IFERROR((1-(L14/H14)),0)</f>
        <v>-1.4583333333333335</v>
      </c>
      <c r="O14" s="11">
        <f>IFERROR((1-(M14/I14)),0)</f>
        <v>-4.2936378093894438</v>
      </c>
      <c r="P14" s="12">
        <f>IFERROR((N14/G14),0)</f>
        <v>0</v>
      </c>
      <c r="Q14" s="12">
        <f>IFERROR((O14/F14),0)</f>
        <v>0</v>
      </c>
      <c r="R14" s="61" t="s">
        <v>144</v>
      </c>
      <c r="S14" s="62">
        <v>64</v>
      </c>
      <c r="T14" s="63">
        <v>3813840631</v>
      </c>
      <c r="U14" s="9">
        <f>IFERROR((1-(S14/J14)),0)</f>
        <v>-3.2258064516129004E-2</v>
      </c>
      <c r="V14" s="9">
        <f>IFERROR((1-(T14/K14)),0)</f>
        <v>-1.0163175465466701</v>
      </c>
      <c r="W14" s="10">
        <f>IFERROR((U14/G14),0)</f>
        <v>0</v>
      </c>
      <c r="X14" s="10">
        <f>IFERROR((V14/F14),0)</f>
        <v>0</v>
      </c>
      <c r="Y14" s="98" t="s">
        <v>145</v>
      </c>
    </row>
    <row r="15" spans="1:25" ht="79.5" customHeight="1" x14ac:dyDescent="0.35">
      <c r="A15" s="175" t="s">
        <v>146</v>
      </c>
      <c r="B15" s="176" t="s">
        <v>147</v>
      </c>
      <c r="C15" s="22" t="s">
        <v>148</v>
      </c>
      <c r="D15" s="22" t="s">
        <v>149</v>
      </c>
      <c r="E15" s="45" t="s">
        <v>101</v>
      </c>
      <c r="F15" s="23" t="s">
        <v>136</v>
      </c>
      <c r="G15" s="23" t="s">
        <v>136</v>
      </c>
      <c r="H15" s="23" t="s">
        <v>136</v>
      </c>
      <c r="I15" s="23" t="s">
        <v>136</v>
      </c>
      <c r="J15" s="23" t="s">
        <v>136</v>
      </c>
      <c r="K15" s="23" t="s">
        <v>136</v>
      </c>
      <c r="L15" s="23" t="s">
        <v>136</v>
      </c>
      <c r="M15" s="23" t="s">
        <v>136</v>
      </c>
      <c r="N15" s="11">
        <f t="shared" ref="N15:N33" si="8">IFERROR((1-(L15/H15)),0)</f>
        <v>0</v>
      </c>
      <c r="O15" s="11">
        <f t="shared" si="0"/>
        <v>0</v>
      </c>
      <c r="P15" s="12">
        <f t="shared" si="1"/>
        <v>0</v>
      </c>
      <c r="Q15" s="12">
        <f t="shared" si="2"/>
        <v>0</v>
      </c>
      <c r="R15" s="193" t="s">
        <v>150</v>
      </c>
      <c r="S15" s="62" t="str">
        <f>L15</f>
        <v>N/A</v>
      </c>
      <c r="T15" s="63" t="str">
        <f t="shared" si="3"/>
        <v>N/A</v>
      </c>
      <c r="U15" s="9">
        <f t="shared" si="4"/>
        <v>0</v>
      </c>
      <c r="V15" s="9">
        <f t="shared" si="5"/>
        <v>0</v>
      </c>
      <c r="W15" s="10">
        <f t="shared" si="6"/>
        <v>0</v>
      </c>
      <c r="X15" s="10">
        <f t="shared" si="7"/>
        <v>0</v>
      </c>
      <c r="Y15" s="154" t="s">
        <v>151</v>
      </c>
    </row>
    <row r="16" spans="1:25" ht="34.15" customHeight="1" x14ac:dyDescent="0.35">
      <c r="A16" s="175"/>
      <c r="B16" s="176"/>
      <c r="C16" s="22" t="s">
        <v>152</v>
      </c>
      <c r="D16" s="22" t="s">
        <v>153</v>
      </c>
      <c r="E16" s="45" t="s">
        <v>101</v>
      </c>
      <c r="F16" s="23" t="s">
        <v>136</v>
      </c>
      <c r="G16" s="23" t="s">
        <v>136</v>
      </c>
      <c r="H16" s="23" t="s">
        <v>136</v>
      </c>
      <c r="I16" s="23" t="s">
        <v>136</v>
      </c>
      <c r="J16" s="23" t="s">
        <v>136</v>
      </c>
      <c r="K16" s="23" t="s">
        <v>136</v>
      </c>
      <c r="L16" s="23" t="s">
        <v>136</v>
      </c>
      <c r="M16" s="23" t="s">
        <v>136</v>
      </c>
      <c r="N16" s="11">
        <f t="shared" si="8"/>
        <v>0</v>
      </c>
      <c r="O16" s="11">
        <f t="shared" si="0"/>
        <v>0</v>
      </c>
      <c r="P16" s="12">
        <f t="shared" si="1"/>
        <v>0</v>
      </c>
      <c r="Q16" s="12">
        <f t="shared" si="2"/>
        <v>0</v>
      </c>
      <c r="R16" s="194"/>
      <c r="S16" s="62" t="str">
        <f t="shared" ref="S16:S34" si="9">L16</f>
        <v>N/A</v>
      </c>
      <c r="T16" s="63" t="str">
        <f t="shared" si="3"/>
        <v>N/A</v>
      </c>
      <c r="U16" s="9">
        <f t="shared" si="4"/>
        <v>0</v>
      </c>
      <c r="V16" s="9">
        <f t="shared" si="5"/>
        <v>0</v>
      </c>
      <c r="W16" s="10">
        <f t="shared" si="6"/>
        <v>0</v>
      </c>
      <c r="X16" s="10">
        <f t="shared" si="7"/>
        <v>0</v>
      </c>
      <c r="Y16" s="155"/>
    </row>
    <row r="17" spans="1:25" ht="101.5" x14ac:dyDescent="0.35">
      <c r="A17" s="175" t="s">
        <v>154</v>
      </c>
      <c r="B17" s="176" t="s">
        <v>155</v>
      </c>
      <c r="C17" s="22" t="s">
        <v>156</v>
      </c>
      <c r="D17" s="22" t="s">
        <v>157</v>
      </c>
      <c r="E17" s="47" t="s">
        <v>99</v>
      </c>
      <c r="F17" s="46">
        <v>0.01</v>
      </c>
      <c r="G17" s="46">
        <v>0</v>
      </c>
      <c r="H17" s="50">
        <v>6</v>
      </c>
      <c r="I17" s="21">
        <v>3137713</v>
      </c>
      <c r="J17" s="50">
        <v>7</v>
      </c>
      <c r="K17" s="48">
        <v>6210797</v>
      </c>
      <c r="L17" s="50">
        <v>7</v>
      </c>
      <c r="M17" s="25">
        <v>2851627</v>
      </c>
      <c r="N17" s="11">
        <f t="shared" si="8"/>
        <v>-0.16666666666666674</v>
      </c>
      <c r="O17" s="11">
        <f t="shared" si="0"/>
        <v>9.1176599006983716E-2</v>
      </c>
      <c r="P17" s="12">
        <f t="shared" si="1"/>
        <v>0</v>
      </c>
      <c r="Q17" s="12">
        <f t="shared" si="2"/>
        <v>9.1176599006983707</v>
      </c>
      <c r="R17" s="61" t="s">
        <v>158</v>
      </c>
      <c r="S17" s="62">
        <f t="shared" si="9"/>
        <v>7</v>
      </c>
      <c r="T17" s="63">
        <f t="shared" si="3"/>
        <v>2851627</v>
      </c>
      <c r="U17" s="9">
        <f t="shared" si="4"/>
        <v>0</v>
      </c>
      <c r="V17" s="9">
        <f t="shared" si="5"/>
        <v>0.54085973185083969</v>
      </c>
      <c r="W17" s="10">
        <f t="shared" si="6"/>
        <v>0</v>
      </c>
      <c r="X17" s="10">
        <f t="shared" si="7"/>
        <v>54.085973185083965</v>
      </c>
      <c r="Y17" s="49" t="s">
        <v>159</v>
      </c>
    </row>
    <row r="18" spans="1:25" ht="73.900000000000006" customHeight="1" x14ac:dyDescent="0.35">
      <c r="A18" s="175"/>
      <c r="B18" s="176"/>
      <c r="C18" s="22" t="s">
        <v>160</v>
      </c>
      <c r="D18" s="22" t="s">
        <v>161</v>
      </c>
      <c r="E18" s="47" t="s">
        <v>99</v>
      </c>
      <c r="F18" s="46">
        <v>0</v>
      </c>
      <c r="G18" s="46">
        <v>0</v>
      </c>
      <c r="H18" s="36">
        <v>0</v>
      </c>
      <c r="I18" s="21">
        <v>0</v>
      </c>
      <c r="J18" s="36">
        <v>0</v>
      </c>
      <c r="K18" s="36">
        <v>0</v>
      </c>
      <c r="L18" s="24">
        <v>0</v>
      </c>
      <c r="M18" s="25">
        <v>0</v>
      </c>
      <c r="N18" s="11">
        <f t="shared" si="8"/>
        <v>0</v>
      </c>
      <c r="O18" s="11">
        <f t="shared" si="0"/>
        <v>0</v>
      </c>
      <c r="P18" s="12">
        <f t="shared" si="1"/>
        <v>0</v>
      </c>
      <c r="Q18" s="12">
        <f t="shared" si="2"/>
        <v>0</v>
      </c>
      <c r="R18" s="61" t="s">
        <v>162</v>
      </c>
      <c r="S18" s="62">
        <f t="shared" si="9"/>
        <v>0</v>
      </c>
      <c r="T18" s="63">
        <f>+M18</f>
        <v>0</v>
      </c>
      <c r="U18" s="9">
        <f t="shared" si="4"/>
        <v>0</v>
      </c>
      <c r="V18" s="9">
        <f t="shared" si="5"/>
        <v>0</v>
      </c>
      <c r="W18" s="10">
        <f t="shared" si="6"/>
        <v>0</v>
      </c>
      <c r="X18" s="10">
        <f t="shared" si="7"/>
        <v>0</v>
      </c>
      <c r="Y18" s="49" t="s">
        <v>159</v>
      </c>
    </row>
    <row r="19" spans="1:25" ht="163.15" customHeight="1" x14ac:dyDescent="0.35">
      <c r="A19" s="175"/>
      <c r="B19" s="22" t="s">
        <v>163</v>
      </c>
      <c r="C19" s="22" t="s">
        <v>164</v>
      </c>
      <c r="D19" s="22" t="s">
        <v>157</v>
      </c>
      <c r="E19" s="47" t="s">
        <v>99</v>
      </c>
      <c r="F19" s="46">
        <v>0.01</v>
      </c>
      <c r="G19" s="46">
        <v>0</v>
      </c>
      <c r="H19" s="56">
        <v>30</v>
      </c>
      <c r="I19" s="21">
        <v>21590540</v>
      </c>
      <c r="J19" s="56">
        <v>30</v>
      </c>
      <c r="K19" s="48">
        <v>43826600</v>
      </c>
      <c r="L19" s="56">
        <v>30</v>
      </c>
      <c r="M19" s="25">
        <v>21175800</v>
      </c>
      <c r="N19" s="11">
        <f t="shared" si="8"/>
        <v>0</v>
      </c>
      <c r="O19" s="11">
        <f t="shared" si="0"/>
        <v>1.9209338904909279E-2</v>
      </c>
      <c r="P19" s="12">
        <f t="shared" si="1"/>
        <v>0</v>
      </c>
      <c r="Q19" s="12">
        <f t="shared" si="2"/>
        <v>1.9209338904909279</v>
      </c>
      <c r="R19" s="61" t="s">
        <v>165</v>
      </c>
      <c r="S19" s="62">
        <f t="shared" si="9"/>
        <v>30</v>
      </c>
      <c r="T19" s="63">
        <f t="shared" si="3"/>
        <v>21175800</v>
      </c>
      <c r="U19" s="9">
        <f t="shared" si="4"/>
        <v>0</v>
      </c>
      <c r="V19" s="9">
        <f t="shared" si="5"/>
        <v>0.5168276799934286</v>
      </c>
      <c r="W19" s="10">
        <f t="shared" si="6"/>
        <v>0</v>
      </c>
      <c r="X19" s="10">
        <f t="shared" si="7"/>
        <v>51.682767999342857</v>
      </c>
      <c r="Y19" s="49" t="s">
        <v>159</v>
      </c>
    </row>
    <row r="20" spans="1:25" ht="58" x14ac:dyDescent="0.35">
      <c r="A20" s="175"/>
      <c r="B20" s="176" t="s">
        <v>166</v>
      </c>
      <c r="C20" s="22" t="s">
        <v>167</v>
      </c>
      <c r="D20" s="22" t="s">
        <v>153</v>
      </c>
      <c r="E20" s="45" t="s">
        <v>101</v>
      </c>
      <c r="F20" s="23" t="s">
        <v>136</v>
      </c>
      <c r="G20" s="23" t="s">
        <v>136</v>
      </c>
      <c r="H20" s="23" t="s">
        <v>136</v>
      </c>
      <c r="I20" s="23" t="s">
        <v>136</v>
      </c>
      <c r="J20" s="23" t="s">
        <v>136</v>
      </c>
      <c r="K20" s="23" t="s">
        <v>136</v>
      </c>
      <c r="L20" s="23" t="s">
        <v>136</v>
      </c>
      <c r="M20" s="23" t="s">
        <v>136</v>
      </c>
      <c r="N20" s="11">
        <f t="shared" si="8"/>
        <v>0</v>
      </c>
      <c r="O20" s="11">
        <f t="shared" si="0"/>
        <v>0</v>
      </c>
      <c r="P20" s="12">
        <f t="shared" si="1"/>
        <v>0</v>
      </c>
      <c r="Q20" s="12">
        <f t="shared" si="2"/>
        <v>0</v>
      </c>
      <c r="R20" s="61" t="s">
        <v>168</v>
      </c>
      <c r="S20" s="62" t="str">
        <f t="shared" si="9"/>
        <v>N/A</v>
      </c>
      <c r="T20" s="63" t="str">
        <f t="shared" si="3"/>
        <v>N/A</v>
      </c>
      <c r="U20" s="9">
        <f t="shared" si="4"/>
        <v>0</v>
      </c>
      <c r="V20" s="9">
        <f t="shared" si="5"/>
        <v>0</v>
      </c>
      <c r="W20" s="10">
        <f t="shared" si="6"/>
        <v>0</v>
      </c>
      <c r="X20" s="10">
        <f t="shared" si="7"/>
        <v>0</v>
      </c>
      <c r="Y20" s="49" t="s">
        <v>159</v>
      </c>
    </row>
    <row r="21" spans="1:25" ht="58" x14ac:dyDescent="0.35">
      <c r="A21" s="175"/>
      <c r="B21" s="176"/>
      <c r="C21" s="22" t="s">
        <v>169</v>
      </c>
      <c r="D21" s="22" t="s">
        <v>170</v>
      </c>
      <c r="E21" s="45" t="s">
        <v>101</v>
      </c>
      <c r="F21" s="23" t="s">
        <v>136</v>
      </c>
      <c r="G21" s="23" t="s">
        <v>136</v>
      </c>
      <c r="H21" s="56">
        <v>3</v>
      </c>
      <c r="I21" s="55">
        <v>0</v>
      </c>
      <c r="J21" s="59">
        <v>3</v>
      </c>
      <c r="K21" s="36">
        <v>0</v>
      </c>
      <c r="L21" s="56">
        <v>3</v>
      </c>
      <c r="M21" s="57">
        <v>0</v>
      </c>
      <c r="N21" s="11">
        <f t="shared" si="8"/>
        <v>0</v>
      </c>
      <c r="O21" s="11">
        <f t="shared" si="0"/>
        <v>0</v>
      </c>
      <c r="P21" s="12">
        <f t="shared" si="1"/>
        <v>0</v>
      </c>
      <c r="Q21" s="12">
        <f t="shared" si="2"/>
        <v>0</v>
      </c>
      <c r="R21" s="61" t="s">
        <v>171</v>
      </c>
      <c r="S21" s="62">
        <f t="shared" si="9"/>
        <v>3</v>
      </c>
      <c r="T21" s="63">
        <f t="shared" si="3"/>
        <v>0</v>
      </c>
      <c r="U21" s="9">
        <f t="shared" si="4"/>
        <v>0</v>
      </c>
      <c r="V21" s="9">
        <f t="shared" si="5"/>
        <v>0</v>
      </c>
      <c r="W21" s="10">
        <f t="shared" si="6"/>
        <v>0</v>
      </c>
      <c r="X21" s="10">
        <f t="shared" si="7"/>
        <v>0</v>
      </c>
      <c r="Y21" s="49" t="s">
        <v>159</v>
      </c>
    </row>
    <row r="22" spans="1:25" ht="132" customHeight="1" x14ac:dyDescent="0.35">
      <c r="A22" s="175"/>
      <c r="B22" s="176"/>
      <c r="C22" s="22" t="s">
        <v>172</v>
      </c>
      <c r="D22" s="22" t="s">
        <v>153</v>
      </c>
      <c r="E22" s="45" t="s">
        <v>101</v>
      </c>
      <c r="F22" s="23" t="s">
        <v>136</v>
      </c>
      <c r="G22" s="23" t="s">
        <v>136</v>
      </c>
      <c r="H22" s="23" t="s">
        <v>136</v>
      </c>
      <c r="I22" s="55">
        <v>4249694</v>
      </c>
      <c r="J22" s="23" t="s">
        <v>136</v>
      </c>
      <c r="K22" s="48">
        <v>11213686</v>
      </c>
      <c r="L22" s="23" t="s">
        <v>136</v>
      </c>
      <c r="M22" s="57">
        <v>3217258</v>
      </c>
      <c r="N22" s="11">
        <f t="shared" si="8"/>
        <v>0</v>
      </c>
      <c r="O22" s="11">
        <f t="shared" si="0"/>
        <v>0.24294360958694905</v>
      </c>
      <c r="P22" s="12">
        <f t="shared" si="1"/>
        <v>0</v>
      </c>
      <c r="Q22" s="12">
        <f t="shared" si="2"/>
        <v>0</v>
      </c>
      <c r="R22" s="61" t="s">
        <v>173</v>
      </c>
      <c r="S22" s="62" t="str">
        <f t="shared" si="9"/>
        <v>N/A</v>
      </c>
      <c r="T22" s="63">
        <f t="shared" si="3"/>
        <v>3217258</v>
      </c>
      <c r="U22" s="9">
        <f t="shared" si="4"/>
        <v>0</v>
      </c>
      <c r="V22" s="9">
        <f t="shared" si="5"/>
        <v>0.71309540859267861</v>
      </c>
      <c r="W22" s="10">
        <f t="shared" si="6"/>
        <v>0</v>
      </c>
      <c r="X22" s="10">
        <f t="shared" si="7"/>
        <v>0</v>
      </c>
      <c r="Y22" s="49" t="s">
        <v>159</v>
      </c>
    </row>
    <row r="23" spans="1:25" ht="101.5" x14ac:dyDescent="0.35">
      <c r="A23" s="175"/>
      <c r="B23" s="176"/>
      <c r="C23" s="22" t="s">
        <v>174</v>
      </c>
      <c r="D23" s="22" t="s">
        <v>175</v>
      </c>
      <c r="E23" s="45" t="s">
        <v>101</v>
      </c>
      <c r="F23" s="23" t="s">
        <v>136</v>
      </c>
      <c r="G23" s="23" t="s">
        <v>136</v>
      </c>
      <c r="H23" s="59">
        <v>396.92</v>
      </c>
      <c r="I23" s="53">
        <v>3434082</v>
      </c>
      <c r="J23" s="59">
        <v>874.07</v>
      </c>
      <c r="K23" s="52">
        <v>7681974</v>
      </c>
      <c r="L23" s="59">
        <v>215.57</v>
      </c>
      <c r="M23" s="54">
        <v>2399687</v>
      </c>
      <c r="N23" s="11">
        <f t="shared" si="8"/>
        <v>0.45689307669051704</v>
      </c>
      <c r="O23" s="11">
        <f t="shared" si="0"/>
        <v>0.30121441479848177</v>
      </c>
      <c r="P23" s="12">
        <f t="shared" si="1"/>
        <v>0</v>
      </c>
      <c r="Q23" s="12">
        <f t="shared" si="2"/>
        <v>0</v>
      </c>
      <c r="R23" s="61" t="s">
        <v>176</v>
      </c>
      <c r="S23" s="62">
        <f t="shared" si="9"/>
        <v>215.57</v>
      </c>
      <c r="T23" s="63">
        <f t="shared" si="3"/>
        <v>2399687</v>
      </c>
      <c r="U23" s="9">
        <f t="shared" si="4"/>
        <v>0.75337215554818271</v>
      </c>
      <c r="V23" s="9">
        <f t="shared" si="5"/>
        <v>0.68762104636126087</v>
      </c>
      <c r="W23" s="10">
        <f t="shared" si="6"/>
        <v>0</v>
      </c>
      <c r="X23" s="10">
        <f t="shared" si="7"/>
        <v>0</v>
      </c>
      <c r="Y23" s="49" t="s">
        <v>159</v>
      </c>
    </row>
    <row r="24" spans="1:25" ht="132" customHeight="1" x14ac:dyDescent="0.35">
      <c r="A24" s="175"/>
      <c r="B24" s="160" t="s">
        <v>177</v>
      </c>
      <c r="C24" s="22" t="s">
        <v>178</v>
      </c>
      <c r="D24" s="22" t="s">
        <v>179</v>
      </c>
      <c r="E24" s="45" t="s">
        <v>101</v>
      </c>
      <c r="F24" s="23" t="s">
        <v>136</v>
      </c>
      <c r="G24" s="23" t="s">
        <v>136</v>
      </c>
      <c r="H24" s="64">
        <v>66308</v>
      </c>
      <c r="I24" s="65">
        <v>8815318</v>
      </c>
      <c r="J24" s="64">
        <v>221756</v>
      </c>
      <c r="K24" s="66">
        <v>36018718</v>
      </c>
      <c r="L24" s="59">
        <f>314816</f>
        <v>314816</v>
      </c>
      <c r="M24" s="67">
        <v>57611328</v>
      </c>
      <c r="N24" s="11">
        <f t="shared" si="8"/>
        <v>-3.7477830729323758</v>
      </c>
      <c r="O24" s="11">
        <f t="shared" si="0"/>
        <v>-5.5353658257138312</v>
      </c>
      <c r="P24" s="12">
        <f t="shared" si="1"/>
        <v>0</v>
      </c>
      <c r="Q24" s="12">
        <f t="shared" si="2"/>
        <v>0</v>
      </c>
      <c r="R24" s="61" t="s">
        <v>180</v>
      </c>
      <c r="S24" s="62">
        <f t="shared" si="9"/>
        <v>314816</v>
      </c>
      <c r="T24" s="63">
        <f t="shared" si="3"/>
        <v>57611328</v>
      </c>
      <c r="U24" s="9">
        <f t="shared" si="4"/>
        <v>-0.4196504265949963</v>
      </c>
      <c r="V24" s="9">
        <f t="shared" si="5"/>
        <v>-0.59948302435417045</v>
      </c>
      <c r="W24" s="10">
        <f t="shared" si="6"/>
        <v>0</v>
      </c>
      <c r="X24" s="10">
        <f t="shared" si="7"/>
        <v>0</v>
      </c>
      <c r="Y24" s="49" t="s">
        <v>159</v>
      </c>
    </row>
    <row r="25" spans="1:25" ht="121.15" customHeight="1" x14ac:dyDescent="0.35">
      <c r="A25" s="175"/>
      <c r="B25" s="161"/>
      <c r="C25" s="22" t="s">
        <v>181</v>
      </c>
      <c r="D25" s="22" t="s">
        <v>182</v>
      </c>
      <c r="E25" s="45" t="s">
        <v>101</v>
      </c>
      <c r="F25" s="23" t="s">
        <v>136</v>
      </c>
      <c r="G25" s="23" t="s">
        <v>136</v>
      </c>
      <c r="H25" s="64">
        <f>2965</f>
        <v>2965</v>
      </c>
      <c r="I25" s="65">
        <v>465545</v>
      </c>
      <c r="J25" s="64">
        <f>10421</f>
        <v>10421</v>
      </c>
      <c r="K25" s="66">
        <v>1770345</v>
      </c>
      <c r="L25" s="68">
        <f>12718</f>
        <v>12718</v>
      </c>
      <c r="M25" s="67">
        <v>2327394</v>
      </c>
      <c r="N25" s="11">
        <f t="shared" si="8"/>
        <v>-3.2893760539629007</v>
      </c>
      <c r="O25" s="11">
        <f t="shared" si="0"/>
        <v>-3.9992890053593104</v>
      </c>
      <c r="P25" s="12">
        <f t="shared" si="1"/>
        <v>0</v>
      </c>
      <c r="Q25" s="12">
        <f t="shared" si="2"/>
        <v>0</v>
      </c>
      <c r="R25" s="61" t="s">
        <v>183</v>
      </c>
      <c r="S25" s="62">
        <f t="shared" si="9"/>
        <v>12718</v>
      </c>
      <c r="T25" s="63">
        <f t="shared" si="3"/>
        <v>2327394</v>
      </c>
      <c r="U25" s="9">
        <f t="shared" si="4"/>
        <v>-0.22042030515305644</v>
      </c>
      <c r="V25" s="9">
        <f t="shared" si="5"/>
        <v>-0.31465561797276798</v>
      </c>
      <c r="W25" s="10">
        <f t="shared" si="6"/>
        <v>0</v>
      </c>
      <c r="X25" s="10">
        <f t="shared" si="7"/>
        <v>0</v>
      </c>
      <c r="Y25" s="49" t="s">
        <v>159</v>
      </c>
    </row>
    <row r="26" spans="1:25" ht="72.5" x14ac:dyDescent="0.35">
      <c r="A26" s="175"/>
      <c r="B26" s="170" t="s">
        <v>184</v>
      </c>
      <c r="C26" s="22" t="s">
        <v>185</v>
      </c>
      <c r="D26" s="22" t="s">
        <v>153</v>
      </c>
      <c r="E26" s="47" t="s">
        <v>99</v>
      </c>
      <c r="F26" s="46">
        <v>0.01</v>
      </c>
      <c r="G26" s="46" t="s">
        <v>136</v>
      </c>
      <c r="H26" s="46" t="s">
        <v>136</v>
      </c>
      <c r="I26" s="21">
        <v>0</v>
      </c>
      <c r="J26" s="46" t="s">
        <v>136</v>
      </c>
      <c r="K26" s="36">
        <v>0</v>
      </c>
      <c r="L26" s="46" t="s">
        <v>136</v>
      </c>
      <c r="M26" s="25">
        <v>0</v>
      </c>
      <c r="N26" s="11">
        <f t="shared" si="8"/>
        <v>0</v>
      </c>
      <c r="O26" s="11">
        <f t="shared" si="0"/>
        <v>0</v>
      </c>
      <c r="P26" s="12">
        <f t="shared" si="1"/>
        <v>0</v>
      </c>
      <c r="Q26" s="12">
        <f t="shared" si="2"/>
        <v>0</v>
      </c>
      <c r="R26" s="61" t="s">
        <v>186</v>
      </c>
      <c r="S26" s="62" t="str">
        <f t="shared" si="9"/>
        <v>N/A</v>
      </c>
      <c r="T26" s="63">
        <f t="shared" si="3"/>
        <v>0</v>
      </c>
      <c r="U26" s="9">
        <f t="shared" si="4"/>
        <v>0</v>
      </c>
      <c r="V26" s="9">
        <f t="shared" si="5"/>
        <v>0</v>
      </c>
      <c r="W26" s="10">
        <f t="shared" si="6"/>
        <v>0</v>
      </c>
      <c r="X26" s="10">
        <f t="shared" si="7"/>
        <v>0</v>
      </c>
      <c r="Y26" s="49" t="s">
        <v>138</v>
      </c>
    </row>
    <row r="27" spans="1:25" ht="68.25" customHeight="1" x14ac:dyDescent="0.35">
      <c r="A27" s="175"/>
      <c r="B27" s="178"/>
      <c r="C27" s="22" t="s">
        <v>187</v>
      </c>
      <c r="D27" s="22" t="s">
        <v>153</v>
      </c>
      <c r="E27" s="47" t="s">
        <v>99</v>
      </c>
      <c r="F27" s="46">
        <v>0.01</v>
      </c>
      <c r="G27" s="46" t="s">
        <v>136</v>
      </c>
      <c r="H27" s="46" t="s">
        <v>136</v>
      </c>
      <c r="I27" s="21">
        <v>0</v>
      </c>
      <c r="J27" s="46" t="s">
        <v>136</v>
      </c>
      <c r="K27" s="36">
        <v>0</v>
      </c>
      <c r="L27" s="46" t="s">
        <v>136</v>
      </c>
      <c r="M27" s="25">
        <v>0</v>
      </c>
      <c r="N27" s="11">
        <f t="shared" si="8"/>
        <v>0</v>
      </c>
      <c r="O27" s="11">
        <f t="shared" si="0"/>
        <v>0</v>
      </c>
      <c r="P27" s="12">
        <f t="shared" si="1"/>
        <v>0</v>
      </c>
      <c r="Q27" s="12">
        <f t="shared" si="2"/>
        <v>0</v>
      </c>
      <c r="R27" s="61" t="s">
        <v>186</v>
      </c>
      <c r="S27" s="62" t="str">
        <f t="shared" si="9"/>
        <v>N/A</v>
      </c>
      <c r="T27" s="63">
        <f t="shared" si="3"/>
        <v>0</v>
      </c>
      <c r="U27" s="9">
        <f t="shared" si="4"/>
        <v>0</v>
      </c>
      <c r="V27" s="9">
        <f t="shared" si="5"/>
        <v>0</v>
      </c>
      <c r="W27" s="10">
        <f t="shared" si="6"/>
        <v>0</v>
      </c>
      <c r="X27" s="10">
        <f t="shared" si="7"/>
        <v>0</v>
      </c>
      <c r="Y27" s="49" t="s">
        <v>138</v>
      </c>
    </row>
    <row r="28" spans="1:25" ht="58" x14ac:dyDescent="0.35">
      <c r="A28" s="175"/>
      <c r="B28" s="170" t="s">
        <v>188</v>
      </c>
      <c r="C28" s="22" t="s">
        <v>189</v>
      </c>
      <c r="D28" s="22" t="s">
        <v>190</v>
      </c>
      <c r="E28" s="47" t="s">
        <v>99</v>
      </c>
      <c r="F28" s="46">
        <v>0</v>
      </c>
      <c r="G28" s="46" t="s">
        <v>136</v>
      </c>
      <c r="H28" s="46" t="s">
        <v>136</v>
      </c>
      <c r="I28" s="21">
        <v>0</v>
      </c>
      <c r="J28" s="46" t="s">
        <v>136</v>
      </c>
      <c r="K28" s="36">
        <v>0</v>
      </c>
      <c r="L28" s="46" t="s">
        <v>136</v>
      </c>
      <c r="M28" s="25">
        <v>0</v>
      </c>
      <c r="N28" s="11">
        <f t="shared" si="8"/>
        <v>0</v>
      </c>
      <c r="O28" s="11">
        <f t="shared" si="0"/>
        <v>0</v>
      </c>
      <c r="P28" s="12">
        <f t="shared" si="1"/>
        <v>0</v>
      </c>
      <c r="Q28" s="12">
        <f t="shared" si="2"/>
        <v>0</v>
      </c>
      <c r="R28" s="61" t="s">
        <v>191</v>
      </c>
      <c r="S28" s="62" t="str">
        <f t="shared" si="9"/>
        <v>N/A</v>
      </c>
      <c r="T28" s="63">
        <f t="shared" si="3"/>
        <v>0</v>
      </c>
      <c r="U28" s="9">
        <f t="shared" si="4"/>
        <v>0</v>
      </c>
      <c r="V28" s="9">
        <f t="shared" si="5"/>
        <v>0</v>
      </c>
      <c r="W28" s="10">
        <f t="shared" si="6"/>
        <v>0</v>
      </c>
      <c r="X28" s="10">
        <f t="shared" si="7"/>
        <v>0</v>
      </c>
      <c r="Y28" s="49" t="s">
        <v>138</v>
      </c>
    </row>
    <row r="29" spans="1:25" ht="58" x14ac:dyDescent="0.35">
      <c r="A29" s="175"/>
      <c r="B29" s="178"/>
      <c r="C29" s="22" t="s">
        <v>192</v>
      </c>
      <c r="D29" s="22" t="s">
        <v>190</v>
      </c>
      <c r="E29" s="47" t="s">
        <v>99</v>
      </c>
      <c r="F29" s="46">
        <v>0</v>
      </c>
      <c r="G29" s="46" t="s">
        <v>136</v>
      </c>
      <c r="H29" s="46" t="s">
        <v>136</v>
      </c>
      <c r="I29" s="21">
        <v>0</v>
      </c>
      <c r="J29" s="46" t="s">
        <v>136</v>
      </c>
      <c r="K29" s="36">
        <v>0</v>
      </c>
      <c r="L29" s="46" t="s">
        <v>136</v>
      </c>
      <c r="M29" s="25">
        <v>0</v>
      </c>
      <c r="N29" s="11">
        <f t="shared" si="8"/>
        <v>0</v>
      </c>
      <c r="O29" s="11">
        <f t="shared" si="0"/>
        <v>0</v>
      </c>
      <c r="P29" s="12">
        <f t="shared" si="1"/>
        <v>0</v>
      </c>
      <c r="Q29" s="12">
        <f t="shared" si="2"/>
        <v>0</v>
      </c>
      <c r="R29" s="61" t="s">
        <v>191</v>
      </c>
      <c r="S29" s="62" t="str">
        <f t="shared" si="9"/>
        <v>N/A</v>
      </c>
      <c r="T29" s="63">
        <f t="shared" si="3"/>
        <v>0</v>
      </c>
      <c r="U29" s="9">
        <f t="shared" si="4"/>
        <v>0</v>
      </c>
      <c r="V29" s="9">
        <f t="shared" si="5"/>
        <v>0</v>
      </c>
      <c r="W29" s="10">
        <f t="shared" si="6"/>
        <v>0</v>
      </c>
      <c r="X29" s="10">
        <f t="shared" si="7"/>
        <v>0</v>
      </c>
      <c r="Y29" s="49" t="s">
        <v>138</v>
      </c>
    </row>
    <row r="30" spans="1:25" ht="94.5" customHeight="1" x14ac:dyDescent="0.35">
      <c r="A30" s="175"/>
      <c r="B30" s="22" t="s">
        <v>193</v>
      </c>
      <c r="C30" s="22" t="s">
        <v>194</v>
      </c>
      <c r="D30" s="22" t="s">
        <v>195</v>
      </c>
      <c r="E30" s="45" t="s">
        <v>101</v>
      </c>
      <c r="F30" s="23" t="s">
        <v>136</v>
      </c>
      <c r="G30" s="23" t="s">
        <v>136</v>
      </c>
      <c r="H30" s="23" t="s">
        <v>136</v>
      </c>
      <c r="I30" s="23" t="s">
        <v>136</v>
      </c>
      <c r="J30" s="23" t="s">
        <v>136</v>
      </c>
      <c r="K30" s="23" t="s">
        <v>136</v>
      </c>
      <c r="L30" s="23" t="s">
        <v>136</v>
      </c>
      <c r="M30" s="23" t="s">
        <v>136</v>
      </c>
      <c r="N30" s="11">
        <f t="shared" si="8"/>
        <v>0</v>
      </c>
      <c r="O30" s="11">
        <f t="shared" si="0"/>
        <v>0</v>
      </c>
      <c r="P30" s="12">
        <f t="shared" si="1"/>
        <v>0</v>
      </c>
      <c r="Q30" s="12">
        <f t="shared" si="2"/>
        <v>0</v>
      </c>
      <c r="R30" s="61" t="s">
        <v>196</v>
      </c>
      <c r="S30" s="62" t="str">
        <f t="shared" si="9"/>
        <v>N/A</v>
      </c>
      <c r="T30" s="63" t="str">
        <f t="shared" si="3"/>
        <v>N/A</v>
      </c>
      <c r="U30" s="9">
        <f t="shared" si="4"/>
        <v>0</v>
      </c>
      <c r="V30" s="9">
        <f t="shared" si="5"/>
        <v>0</v>
      </c>
      <c r="W30" s="10">
        <f t="shared" si="6"/>
        <v>0</v>
      </c>
      <c r="X30" s="10">
        <f t="shared" si="7"/>
        <v>0</v>
      </c>
      <c r="Y30" s="61" t="s">
        <v>197</v>
      </c>
    </row>
    <row r="31" spans="1:25" ht="180" customHeight="1" x14ac:dyDescent="0.35">
      <c r="A31" s="167" t="s">
        <v>198</v>
      </c>
      <c r="B31" s="170" t="s">
        <v>199</v>
      </c>
      <c r="C31" s="26" t="s">
        <v>200</v>
      </c>
      <c r="D31" s="26" t="s">
        <v>201</v>
      </c>
      <c r="E31" s="45" t="s">
        <v>101</v>
      </c>
      <c r="F31" s="23" t="s">
        <v>136</v>
      </c>
      <c r="G31" s="23" t="s">
        <v>136</v>
      </c>
      <c r="H31" s="60">
        <v>271</v>
      </c>
      <c r="I31" s="69">
        <v>2696325</v>
      </c>
      <c r="J31" s="60">
        <v>723</v>
      </c>
      <c r="K31" s="70">
        <v>6870355</v>
      </c>
      <c r="L31" s="56">
        <v>444</v>
      </c>
      <c r="M31" s="71">
        <v>4450111</v>
      </c>
      <c r="N31" s="11">
        <f t="shared" si="8"/>
        <v>-0.63837638376383765</v>
      </c>
      <c r="O31" s="11">
        <f t="shared" si="0"/>
        <v>-0.65043568560911602</v>
      </c>
      <c r="P31" s="12">
        <f t="shared" si="1"/>
        <v>0</v>
      </c>
      <c r="Q31" s="12">
        <f t="shared" si="2"/>
        <v>0</v>
      </c>
      <c r="R31" s="61" t="s">
        <v>202</v>
      </c>
      <c r="S31" s="62">
        <f t="shared" si="9"/>
        <v>444</v>
      </c>
      <c r="T31" s="63">
        <f t="shared" si="3"/>
        <v>4450111</v>
      </c>
      <c r="U31" s="9">
        <f t="shared" si="4"/>
        <v>0.38589211618257258</v>
      </c>
      <c r="V31" s="9">
        <f t="shared" si="5"/>
        <v>0.35227349969543054</v>
      </c>
      <c r="W31" s="10">
        <f t="shared" si="6"/>
        <v>0</v>
      </c>
      <c r="X31" s="10">
        <f t="shared" si="7"/>
        <v>0</v>
      </c>
      <c r="Y31" s="49" t="s">
        <v>159</v>
      </c>
    </row>
    <row r="32" spans="1:25" ht="58" x14ac:dyDescent="0.35">
      <c r="A32" s="168"/>
      <c r="B32" s="171"/>
      <c r="C32" s="26" t="s">
        <v>203</v>
      </c>
      <c r="D32" s="26" t="s">
        <v>201</v>
      </c>
      <c r="E32" s="80" t="s">
        <v>101</v>
      </c>
      <c r="F32" s="23" t="s">
        <v>136</v>
      </c>
      <c r="G32" s="23" t="s">
        <v>136</v>
      </c>
      <c r="H32" s="37">
        <v>0</v>
      </c>
      <c r="I32" s="76">
        <v>0</v>
      </c>
      <c r="J32" s="37">
        <v>0</v>
      </c>
      <c r="K32" s="37">
        <v>0</v>
      </c>
      <c r="L32" s="56">
        <v>0</v>
      </c>
      <c r="M32" s="57">
        <v>0</v>
      </c>
      <c r="N32" s="11">
        <f t="shared" si="8"/>
        <v>0</v>
      </c>
      <c r="O32" s="11">
        <f t="shared" si="0"/>
        <v>0</v>
      </c>
      <c r="P32" s="12">
        <f t="shared" si="1"/>
        <v>0</v>
      </c>
      <c r="Q32" s="12">
        <f t="shared" si="2"/>
        <v>0</v>
      </c>
      <c r="R32" s="61" t="s">
        <v>204</v>
      </c>
      <c r="S32" s="62">
        <f t="shared" si="9"/>
        <v>0</v>
      </c>
      <c r="T32" s="63">
        <f t="shared" si="3"/>
        <v>0</v>
      </c>
      <c r="U32" s="9">
        <f t="shared" si="4"/>
        <v>0</v>
      </c>
      <c r="V32" s="9">
        <f t="shared" si="5"/>
        <v>0</v>
      </c>
      <c r="W32" s="10">
        <f t="shared" si="6"/>
        <v>0</v>
      </c>
      <c r="X32" s="10">
        <f t="shared" si="7"/>
        <v>0</v>
      </c>
      <c r="Y32" s="49" t="s">
        <v>159</v>
      </c>
    </row>
    <row r="33" spans="1:32" ht="184.15" customHeight="1" thickBot="1" x14ac:dyDescent="0.4">
      <c r="A33" s="169"/>
      <c r="B33" s="172"/>
      <c r="C33" s="27" t="s">
        <v>205</v>
      </c>
      <c r="D33" s="79" t="s">
        <v>206</v>
      </c>
      <c r="E33" s="81" t="s">
        <v>101</v>
      </c>
      <c r="F33" s="23" t="s">
        <v>136</v>
      </c>
      <c r="G33" s="23" t="s">
        <v>136</v>
      </c>
      <c r="H33" s="82">
        <v>135534</v>
      </c>
      <c r="I33" s="84">
        <v>76417800</v>
      </c>
      <c r="J33" s="85">
        <v>279860</v>
      </c>
      <c r="K33" s="86">
        <v>162615910</v>
      </c>
      <c r="L33" s="75">
        <v>144851</v>
      </c>
      <c r="M33" s="57">
        <v>95396660</v>
      </c>
      <c r="N33" s="11">
        <f t="shared" si="8"/>
        <v>-6.8742898460902868E-2</v>
      </c>
      <c r="O33" s="11">
        <f t="shared" si="0"/>
        <v>-0.24835653473405417</v>
      </c>
      <c r="P33" s="12">
        <f t="shared" si="1"/>
        <v>0</v>
      </c>
      <c r="Q33" s="12">
        <f t="shared" si="2"/>
        <v>0</v>
      </c>
      <c r="R33" s="87" t="s">
        <v>207</v>
      </c>
      <c r="S33" s="62">
        <f t="shared" si="9"/>
        <v>144851</v>
      </c>
      <c r="T33" s="63">
        <f t="shared" si="3"/>
        <v>95396660</v>
      </c>
      <c r="U33" s="9">
        <f t="shared" si="4"/>
        <v>0.48241620810405206</v>
      </c>
      <c r="V33" s="9">
        <f t="shared" si="5"/>
        <v>0.41336207508847078</v>
      </c>
      <c r="W33" s="10">
        <f t="shared" si="6"/>
        <v>0</v>
      </c>
      <c r="X33" s="10">
        <f t="shared" si="7"/>
        <v>0</v>
      </c>
      <c r="Y33" s="49" t="s">
        <v>159</v>
      </c>
    </row>
    <row r="34" spans="1:32" ht="130.5" x14ac:dyDescent="0.35">
      <c r="A34" s="51" t="s">
        <v>208</v>
      </c>
      <c r="B34" s="27" t="s">
        <v>209</v>
      </c>
      <c r="C34" s="27" t="s">
        <v>210</v>
      </c>
      <c r="D34" s="27" t="s">
        <v>211</v>
      </c>
      <c r="E34" s="73" t="s">
        <v>99</v>
      </c>
      <c r="F34" s="74">
        <v>0.01</v>
      </c>
      <c r="G34" s="77">
        <v>0.01</v>
      </c>
      <c r="H34" s="78">
        <v>3</v>
      </c>
      <c r="I34" s="83">
        <v>759347</v>
      </c>
      <c r="J34" s="78">
        <v>4</v>
      </c>
      <c r="K34" s="114">
        <v>919346</v>
      </c>
      <c r="L34" s="75">
        <v>3</v>
      </c>
      <c r="M34" s="57">
        <v>316000</v>
      </c>
      <c r="N34" s="11">
        <f t="shared" ref="N34" si="10">IFERROR((1-(L34/H34)),0)</f>
        <v>0</v>
      </c>
      <c r="O34" s="11">
        <f t="shared" ref="O34" si="11">IFERROR((1-(M34/I34)),0)</f>
        <v>0.58385296840574863</v>
      </c>
      <c r="P34" s="12">
        <f t="shared" ref="P34" si="12">IFERROR((N34/G34),0)</f>
        <v>0</v>
      </c>
      <c r="Q34" s="12">
        <f t="shared" ref="Q34" si="13">IFERROR((O34/F34),0)</f>
        <v>58.38529684057486</v>
      </c>
      <c r="R34" s="87" t="s">
        <v>212</v>
      </c>
      <c r="S34" s="62">
        <f t="shared" si="9"/>
        <v>3</v>
      </c>
      <c r="T34" s="63">
        <f t="shared" si="3"/>
        <v>316000</v>
      </c>
      <c r="U34" s="9">
        <f t="shared" si="4"/>
        <v>0.25</v>
      </c>
      <c r="V34" s="9">
        <f t="shared" si="5"/>
        <v>0.65627739719322209</v>
      </c>
      <c r="W34" s="10">
        <f t="shared" si="6"/>
        <v>25</v>
      </c>
      <c r="X34" s="10">
        <f t="shared" si="7"/>
        <v>65.627739719322207</v>
      </c>
      <c r="Y34" s="49" t="s">
        <v>138</v>
      </c>
      <c r="Z34" s="14">
        <v>1</v>
      </c>
      <c r="AE34" s="97">
        <v>5</v>
      </c>
      <c r="AF34" s="97">
        <v>841000</v>
      </c>
    </row>
    <row r="35" spans="1:32" x14ac:dyDescent="0.35">
      <c r="A35" s="14"/>
    </row>
    <row r="36" spans="1:32" x14ac:dyDescent="0.35">
      <c r="A36" s="14"/>
    </row>
    <row r="38" spans="1:32" ht="19.5" customHeight="1" x14ac:dyDescent="0.35">
      <c r="A38" s="156" t="s">
        <v>213</v>
      </c>
      <c r="B38" s="156"/>
      <c r="C38" s="156"/>
      <c r="D38" s="156"/>
      <c r="E38" s="156"/>
      <c r="F38" s="156"/>
      <c r="G38" s="156"/>
      <c r="H38" s="156"/>
    </row>
  </sheetData>
  <mergeCells count="47">
    <mergeCell ref="S9:Y9"/>
    <mergeCell ref="S10:Y10"/>
    <mergeCell ref="L8:O8"/>
    <mergeCell ref="J8:K9"/>
    <mergeCell ref="J10:J11"/>
    <mergeCell ref="K10:K11"/>
    <mergeCell ref="L9:R9"/>
    <mergeCell ref="S8:Y8"/>
    <mergeCell ref="L10:R10"/>
    <mergeCell ref="A12:A13"/>
    <mergeCell ref="A8:B11"/>
    <mergeCell ref="C8:C11"/>
    <mergeCell ref="R15:R16"/>
    <mergeCell ref="A7:G7"/>
    <mergeCell ref="E8:E11"/>
    <mergeCell ref="G8:G11"/>
    <mergeCell ref="H10:H11"/>
    <mergeCell ref="D8:D11"/>
    <mergeCell ref="H8:I9"/>
    <mergeCell ref="B17:B18"/>
    <mergeCell ref="B20:B23"/>
    <mergeCell ref="B26:B27"/>
    <mergeCell ref="B28:B29"/>
    <mergeCell ref="F8:F11"/>
    <mergeCell ref="C1:Y1"/>
    <mergeCell ref="H2:I2"/>
    <mergeCell ref="H4:I4"/>
    <mergeCell ref="J2:Y2"/>
    <mergeCell ref="J4:Y4"/>
    <mergeCell ref="B2:G2"/>
    <mergeCell ref="B4:G4"/>
    <mergeCell ref="Y15:Y16"/>
    <mergeCell ref="A38:H38"/>
    <mergeCell ref="B3:G3"/>
    <mergeCell ref="J3:Y3"/>
    <mergeCell ref="B24:B25"/>
    <mergeCell ref="L7:Y7"/>
    <mergeCell ref="B5:G5"/>
    <mergeCell ref="H5:I5"/>
    <mergeCell ref="J5:Y5"/>
    <mergeCell ref="A6:Y6"/>
    <mergeCell ref="A31:A33"/>
    <mergeCell ref="B31:B33"/>
    <mergeCell ref="I10:I11"/>
    <mergeCell ref="A15:A16"/>
    <mergeCell ref="B15:B16"/>
    <mergeCell ref="A17:A30"/>
  </mergeCells>
  <dataValidations count="14">
    <dataValidation allowBlank="1" showInputMessage="1" showErrorMessage="1" prompt="Defina la referencia que se usará  para medir el rubro o componente. Ejem. Metro cúbico, personas, horas, entre otros." sqref="D8:D11" xr:uid="{00000000-0002-0000-0100-00000000000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00000000-0002-0000-0100-000001000000}"/>
    <dataValidation allowBlank="1" showInputMessage="1" showErrorMessage="1" prompt="Si en la celda &quot;E&quot;, selecionó SI, defina una meta en porcentaje para mantener o reducir el gasto en la vigencia. (En giros presupuestales)" sqref="F8:F11" xr:uid="{00000000-0002-0000-0100-000002000000}"/>
    <dataValidation allowBlank="1" showInputMessage="1" showErrorMessage="1" prompt="Si en la celda &quot;E&quot;, selecionó SI, defina una meta en porcentaje para mantener o reducir el gasto en la vigencia. (En unidad de medida)" sqref="G8:G11" xr:uid="{00000000-0002-0000-0100-000003000000}"/>
    <dataValidation allowBlank="1" showInputMessage="1" showErrorMessage="1" prompt="Relacione el dato de consumo asociado al rubro, componente y unidad de medida reportado en el  mismo periodo del año anterior_x000a_" sqref="H10:H11 J10:J11" xr:uid="{00000000-0002-0000-0100-000004000000}"/>
    <dataValidation allowBlank="1" showInputMessage="1" showErrorMessage="1" prompt="Relacione los giros realizados  en el  mismo periodo del año anterior, relacionados con el rubro y el componente. Valores en pesos." sqref="K10:K11" xr:uid="{00000000-0002-0000-0100-000005000000}"/>
    <dataValidation allowBlank="1" showInputMessage="1" showErrorMessage="1" prompt="Relacione el dato de consumo asociado al rubro, componente y unidad de medida en el periodo de reporte._x000a_" sqref="L11 S11" xr:uid="{00000000-0002-0000-0100-000006000000}"/>
    <dataValidation allowBlank="1" showInputMessage="1" showErrorMessage="1" prompt="Relacione los giros realizados  en el  periodo de reporte para el rubro y el componente. Valores en pesos." sqref="M11" xr:uid="{00000000-0002-0000-0100-000007000000}"/>
    <dataValidation allowBlank="1" showInputMessage="1" showErrorMessage="1" prompt="Relacione los giros realizados  en el  periodo de reporte para el rubro y el componente. Valores en pesos._x000a_" sqref="T11" xr:uid="{00000000-0002-0000-0100-000008000000}"/>
    <dataValidation allowBlank="1" showInputMessage="1" showErrorMessage="1" prompt="Escribir el otro sector que no se encuentra en la lista desplegable" sqref="B3:G3" xr:uid="{00000000-0002-0000-0100-000009000000}"/>
    <dataValidation allowBlank="1" showInputMessage="1" showErrorMessage="1" prompt="Escribir la otra entidad que no se encuentra en la lista desplegable" sqref="J3:Y3" xr:uid="{00000000-0002-0000-0100-00000A000000}"/>
    <dataValidation type="list" allowBlank="1" showInputMessage="1" showErrorMessage="1" sqref="J2:Y2" xr:uid="{00000000-0002-0000-0100-00000B000000}">
      <formula1>INDIRECT(B2)</formula1>
    </dataValidation>
    <dataValidation allowBlank="1" showInputMessage="1" showErrorMessage="1" prompt="Relacione los giros realizados  en el  mismo periodo del año anterior, relacionados con el rubro y el componente. valores en pesos." sqref="I10:I11" xr:uid="{00000000-0002-0000-0100-00000C000000}"/>
    <dataValidation allowBlank="1" showInputMessage="1" showErrorMessage="1" prompt="Solo aplica para gastos de funcionamiento." sqref="A8:B11" xr:uid="{00000000-0002-0000-0100-00000D000000}"/>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E000000}">
          <x14:formula1>
            <xm:f>datos!$E$12:$E$13</xm:f>
          </x14:formula1>
          <xm:sqref>B5</xm:sqref>
        </x14:dataValidation>
        <x14:dataValidation type="list" allowBlank="1" showInputMessage="1" showErrorMessage="1" xr:uid="{00000000-0002-0000-0100-00000F000000}">
          <x14:formula1>
            <xm:f>datos!$E$27:$E$29</xm:f>
          </x14:formula1>
          <xm:sqref>J4</xm:sqref>
        </x14:dataValidation>
        <x14:dataValidation type="list" allowBlank="1" showInputMessage="1" showErrorMessage="1" xr:uid="{00000000-0002-0000-0100-000010000000}">
          <x14:formula1>
            <xm:f>datos!$D$27:$D$31</xm:f>
          </x14:formula1>
          <xm:sqref>B4</xm:sqref>
        </x14:dataValidation>
        <x14:dataValidation type="list" allowBlank="1" showInputMessage="1" showErrorMessage="1" xr:uid="{00000000-0002-0000-0100-000011000000}">
          <x14:formula1>
            <xm:f>datos!$E$18:$E$20</xm:f>
          </x14:formula1>
          <xm:sqref>J5</xm:sqref>
        </x14:dataValidation>
        <x14:dataValidation type="list" showInputMessage="1" showErrorMessage="1" xr:uid="{00000000-0002-0000-0100-000012000000}">
          <x14:formula1>
            <xm:f>datos!$D$2:$T$2</xm:f>
          </x14:formula1>
          <xm:sqref>B2:G2</xm:sqref>
        </x14:dataValidation>
        <x14:dataValidation type="list" allowBlank="1" showInputMessage="1" showErrorMessage="1" xr:uid="{00000000-0002-0000-0100-000013000000}">
          <x14:formula1>
            <xm:f>datos!$F$27:$F$28</xm:f>
          </x14:formula1>
          <xm:sqref>E12:E34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3EDF2-ED7E-4F2E-AD40-81ACFED01164}">
  <dimension ref="A1:EG38"/>
  <sheetViews>
    <sheetView showGridLines="0" tabSelected="1" topLeftCell="A6" zoomScale="60" zoomScaleNormal="60" workbookViewId="0">
      <pane xSplit="4" ySplit="6" topLeftCell="BY12" activePane="bottomRight" state="frozen"/>
      <selection pane="topRight"/>
      <selection pane="bottomLeft"/>
      <selection pane="bottomRight" activeCell="CC17" sqref="CC17"/>
    </sheetView>
  </sheetViews>
  <sheetFormatPr baseColWidth="10" defaultColWidth="11.453125" defaultRowHeight="15" customHeight="1" x14ac:dyDescent="0.35"/>
  <cols>
    <col min="1" max="1" width="29" style="28" customWidth="1"/>
    <col min="2" max="2" width="29" style="14" customWidth="1"/>
    <col min="3" max="3" width="45.26953125" style="14" customWidth="1"/>
    <col min="4" max="4" width="18.453125" style="14" customWidth="1"/>
    <col min="5" max="5" width="19.7265625" style="14" customWidth="1"/>
    <col min="6" max="6" width="15.7265625" style="39" customWidth="1"/>
    <col min="7" max="7" width="22.1796875" style="39" customWidth="1"/>
    <col min="8" max="8" width="24.54296875" style="39" hidden="1" customWidth="1"/>
    <col min="9" max="9" width="25.26953125" style="39" hidden="1" customWidth="1"/>
    <col min="10" max="10" width="22.453125" style="39" hidden="1" customWidth="1"/>
    <col min="11" max="22" width="15.54296875" style="39" hidden="1" customWidth="1"/>
    <col min="23" max="23" width="14.26953125" style="151" hidden="1" customWidth="1"/>
    <col min="24" max="24" width="15.7265625" style="38" hidden="1" customWidth="1"/>
    <col min="25" max="25" width="17.453125" style="38" hidden="1" customWidth="1"/>
    <col min="26" max="26" width="18.26953125" style="38" hidden="1" customWidth="1"/>
    <col min="27" max="27" width="16.54296875" style="38" hidden="1" customWidth="1"/>
    <col min="28" max="28" width="22.54296875" style="38" hidden="1" customWidth="1"/>
    <col min="29" max="30" width="17.81640625" style="38" customWidth="1"/>
    <col min="31" max="38" width="17.81640625" style="38" hidden="1" customWidth="1"/>
    <col min="39" max="39" width="18.453125" style="38" hidden="1" customWidth="1"/>
    <col min="40" max="40" width="17.81640625" style="38" hidden="1" customWidth="1"/>
    <col min="41" max="42" width="20.1796875" style="38" hidden="1" customWidth="1"/>
    <col min="43" max="43" width="20.1796875" style="38" customWidth="1"/>
    <col min="44" max="44" width="17.26953125" style="38" customWidth="1"/>
    <col min="45" max="46" width="20.1796875" style="38" customWidth="1"/>
    <col min="47" max="47" width="17.81640625" style="38" customWidth="1"/>
    <col min="48" max="48" width="19.81640625" style="38" customWidth="1"/>
    <col min="49" max="70" width="17.81640625" style="38" customWidth="1"/>
    <col min="71" max="71" width="15.26953125" style="14" customWidth="1"/>
    <col min="72" max="72" width="22.1796875" style="14" customWidth="1"/>
    <col min="73" max="73" width="19.54296875" style="14" customWidth="1"/>
    <col min="74" max="76" width="18.453125" style="14" customWidth="1"/>
    <col min="77" max="77" width="29.7265625" style="14" customWidth="1"/>
    <col min="78" max="78" width="19.7265625" style="14" customWidth="1"/>
    <col min="79" max="79" width="26" style="14" customWidth="1"/>
    <col min="80" max="80" width="24.26953125" style="14" customWidth="1"/>
    <col min="81" max="81" width="91.81640625" style="14" customWidth="1"/>
    <col min="82" max="82" width="27.7265625" style="14" customWidth="1"/>
    <col min="83" max="83" width="19.7265625" style="14" customWidth="1"/>
    <col min="84" max="84" width="28.54296875" style="14" customWidth="1"/>
    <col min="85" max="85" width="30.7265625" style="14" customWidth="1"/>
    <col min="86" max="86" width="59.453125" style="14" customWidth="1"/>
    <col min="87" max="87" width="30.81640625" style="14" customWidth="1"/>
    <col min="88" max="88" width="21.26953125" style="14" customWidth="1"/>
    <col min="89" max="89" width="19.1796875" style="14" customWidth="1"/>
    <col min="90" max="90" width="22.26953125" style="14" customWidth="1"/>
    <col min="91" max="16384" width="11.453125" style="14"/>
  </cols>
  <sheetData>
    <row r="1" spans="1:137" ht="75" customHeight="1" x14ac:dyDescent="0.35">
      <c r="A1" s="13"/>
      <c r="B1" s="13"/>
      <c r="C1" s="222" t="s">
        <v>103</v>
      </c>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row>
    <row r="2" spans="1:137" ht="26.25" customHeight="1" x14ac:dyDescent="0.35">
      <c r="A2" s="33" t="s">
        <v>104</v>
      </c>
      <c r="B2" s="157" t="s">
        <v>6</v>
      </c>
      <c r="C2" s="158"/>
      <c r="D2" s="158"/>
      <c r="E2" s="158"/>
      <c r="F2" s="158"/>
      <c r="G2" s="159"/>
      <c r="H2" s="88"/>
      <c r="I2" s="88"/>
      <c r="J2" s="88"/>
      <c r="K2" s="88"/>
      <c r="L2" s="88"/>
      <c r="M2" s="88"/>
      <c r="N2" s="88"/>
      <c r="O2" s="88"/>
      <c r="P2" s="88"/>
      <c r="Q2" s="88"/>
      <c r="R2" s="88"/>
      <c r="S2" s="88"/>
      <c r="T2" s="88"/>
      <c r="U2" s="88"/>
      <c r="V2" s="88"/>
      <c r="W2" s="164" t="s">
        <v>105</v>
      </c>
      <c r="X2" s="165"/>
      <c r="Y2" s="90"/>
      <c r="Z2" s="90"/>
      <c r="AA2" s="157" t="s">
        <v>40</v>
      </c>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row>
    <row r="3" spans="1:137" ht="26.25" customHeight="1" x14ac:dyDescent="0.35">
      <c r="A3" s="33" t="s">
        <v>106</v>
      </c>
      <c r="B3" s="157"/>
      <c r="C3" s="158"/>
      <c r="D3" s="158"/>
      <c r="E3" s="158"/>
      <c r="F3" s="158"/>
      <c r="G3" s="159"/>
      <c r="H3" s="88"/>
      <c r="I3" s="88"/>
      <c r="J3" s="88"/>
      <c r="K3" s="88"/>
      <c r="L3" s="88"/>
      <c r="M3" s="88"/>
      <c r="N3" s="88"/>
      <c r="O3" s="88"/>
      <c r="P3" s="88"/>
      <c r="Q3" s="88"/>
      <c r="R3" s="88"/>
      <c r="S3" s="88"/>
      <c r="T3" s="88"/>
      <c r="U3" s="88"/>
      <c r="V3" s="88"/>
      <c r="W3" s="149"/>
      <c r="X3" s="43" t="s">
        <v>107</v>
      </c>
      <c r="Y3" s="91"/>
      <c r="Z3" s="91"/>
      <c r="AA3" s="157"/>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row>
    <row r="4" spans="1:137" ht="27.75" customHeight="1" x14ac:dyDescent="0.35">
      <c r="A4" s="15" t="s">
        <v>108</v>
      </c>
      <c r="B4" s="157">
        <v>2022</v>
      </c>
      <c r="C4" s="158"/>
      <c r="D4" s="158"/>
      <c r="E4" s="158"/>
      <c r="F4" s="158"/>
      <c r="G4" s="159"/>
      <c r="H4" s="88"/>
      <c r="I4" s="88"/>
      <c r="J4" s="88"/>
      <c r="K4" s="88"/>
      <c r="L4" s="88"/>
      <c r="M4" s="88"/>
      <c r="N4" s="88"/>
      <c r="O4" s="88"/>
      <c r="P4" s="88"/>
      <c r="Q4" s="88"/>
      <c r="R4" s="88"/>
      <c r="S4" s="88"/>
      <c r="T4" s="88"/>
      <c r="U4" s="88"/>
      <c r="V4" s="88"/>
      <c r="W4" s="164" t="s">
        <v>109</v>
      </c>
      <c r="X4" s="165"/>
      <c r="Y4" s="90"/>
      <c r="Z4" s="90"/>
      <c r="AA4" s="157" t="s">
        <v>98</v>
      </c>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row>
    <row r="5" spans="1:137" ht="38.25" customHeight="1" x14ac:dyDescent="0.35">
      <c r="A5" s="15" t="s">
        <v>85</v>
      </c>
      <c r="B5" s="157" t="s">
        <v>87</v>
      </c>
      <c r="C5" s="158"/>
      <c r="D5" s="158"/>
      <c r="E5" s="158"/>
      <c r="F5" s="158"/>
      <c r="G5" s="159"/>
      <c r="H5" s="88"/>
      <c r="I5" s="88"/>
      <c r="J5" s="88"/>
      <c r="K5" s="88"/>
      <c r="L5" s="88"/>
      <c r="M5" s="88"/>
      <c r="N5" s="88"/>
      <c r="O5" s="88"/>
      <c r="P5" s="88"/>
      <c r="Q5" s="88"/>
      <c r="R5" s="88"/>
      <c r="S5" s="88"/>
      <c r="T5" s="88"/>
      <c r="U5" s="88"/>
      <c r="V5" s="88"/>
      <c r="W5" s="164" t="s">
        <v>90</v>
      </c>
      <c r="X5" s="165"/>
      <c r="Y5" s="90"/>
      <c r="Z5" s="90"/>
      <c r="AA5" s="157" t="s">
        <v>91</v>
      </c>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row>
    <row r="6" spans="1:137" ht="19.5" customHeight="1" x14ac:dyDescent="0.35">
      <c r="A6" s="166" t="s">
        <v>110</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3"/>
      <c r="CJ6" s="13"/>
      <c r="CK6" s="13"/>
      <c r="CL6" s="13"/>
    </row>
    <row r="7" spans="1:137" ht="14.5" x14ac:dyDescent="0.35">
      <c r="A7" s="195" t="s">
        <v>111</v>
      </c>
      <c r="B7" s="196"/>
      <c r="C7" s="196"/>
      <c r="D7" s="196"/>
      <c r="E7" s="196"/>
      <c r="F7" s="196"/>
      <c r="G7" s="196"/>
      <c r="H7" s="89"/>
      <c r="I7" s="89"/>
      <c r="J7" s="89"/>
      <c r="K7" s="89"/>
      <c r="L7" s="89"/>
      <c r="M7" s="89"/>
      <c r="N7" s="89"/>
      <c r="O7" s="89"/>
      <c r="P7" s="89"/>
      <c r="Q7" s="89"/>
      <c r="R7" s="89"/>
      <c r="S7" s="89"/>
      <c r="T7" s="89"/>
      <c r="U7" s="89"/>
      <c r="V7" s="89"/>
      <c r="W7" s="150"/>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162" t="s">
        <v>112</v>
      </c>
      <c r="BT7" s="163"/>
      <c r="BU7" s="163"/>
      <c r="BV7" s="163"/>
      <c r="BW7" s="163"/>
      <c r="BX7" s="163"/>
      <c r="BY7" s="163"/>
      <c r="BZ7" s="163"/>
      <c r="CA7" s="163"/>
      <c r="CB7" s="163"/>
      <c r="CC7" s="163"/>
      <c r="CD7" s="163"/>
      <c r="CE7" s="163"/>
      <c r="CF7" s="163"/>
      <c r="CG7" s="163"/>
      <c r="CH7" s="163"/>
      <c r="CI7" s="153"/>
      <c r="CJ7" s="153"/>
      <c r="CK7" s="153"/>
      <c r="CL7" s="153"/>
    </row>
    <row r="8" spans="1:137" ht="18" customHeight="1" x14ac:dyDescent="0.35">
      <c r="A8" s="185" t="s">
        <v>113</v>
      </c>
      <c r="B8" s="186"/>
      <c r="C8" s="186" t="s">
        <v>114</v>
      </c>
      <c r="D8" s="199" t="s">
        <v>115</v>
      </c>
      <c r="E8" s="186" t="s">
        <v>116</v>
      </c>
      <c r="F8" s="179" t="s">
        <v>117</v>
      </c>
      <c r="G8" s="239" t="s">
        <v>118</v>
      </c>
      <c r="H8" s="224" t="s">
        <v>214</v>
      </c>
      <c r="I8" s="223" t="s">
        <v>215</v>
      </c>
      <c r="J8" s="223"/>
      <c r="K8" s="233" t="s">
        <v>216</v>
      </c>
      <c r="L8" s="234"/>
      <c r="M8" s="234"/>
      <c r="N8" s="234"/>
      <c r="O8" s="234"/>
      <c r="P8" s="234"/>
      <c r="Q8" s="234"/>
      <c r="R8" s="234"/>
      <c r="S8" s="234"/>
      <c r="T8" s="234"/>
      <c r="U8" s="234"/>
      <c r="V8" s="252"/>
      <c r="W8" s="202" t="s">
        <v>217</v>
      </c>
      <c r="X8" s="203"/>
      <c r="Y8" s="202" t="s">
        <v>218</v>
      </c>
      <c r="Z8" s="245"/>
      <c r="AA8" s="202" t="s">
        <v>219</v>
      </c>
      <c r="AB8" s="245"/>
      <c r="AC8" s="229" t="s">
        <v>220</v>
      </c>
      <c r="AD8" s="223"/>
      <c r="AE8" s="233" t="s">
        <v>221</v>
      </c>
      <c r="AF8" s="234"/>
      <c r="AG8" s="234"/>
      <c r="AH8" s="234"/>
      <c r="AI8" s="234"/>
      <c r="AJ8" s="234"/>
      <c r="AK8" s="234"/>
      <c r="AL8" s="234"/>
      <c r="AM8" s="234"/>
      <c r="AN8" s="234"/>
      <c r="AO8" s="234"/>
      <c r="AP8" s="234"/>
      <c r="AQ8" s="229" t="s">
        <v>221</v>
      </c>
      <c r="AR8" s="223"/>
      <c r="AS8" s="229" t="s">
        <v>222</v>
      </c>
      <c r="AT8" s="223"/>
      <c r="AU8" s="255" t="s">
        <v>223</v>
      </c>
      <c r="AV8" s="255"/>
      <c r="AW8" s="255"/>
      <c r="AX8" s="255"/>
      <c r="AY8" s="255"/>
      <c r="AZ8" s="255"/>
      <c r="BA8" s="255"/>
      <c r="BB8" s="255"/>
      <c r="BC8" s="255"/>
      <c r="BD8" s="255"/>
      <c r="BE8" s="255"/>
      <c r="BF8" s="256"/>
      <c r="BG8" s="255" t="s">
        <v>224</v>
      </c>
      <c r="BH8" s="255"/>
      <c r="BI8" s="255"/>
      <c r="BJ8" s="255"/>
      <c r="BK8" s="255"/>
      <c r="BL8" s="255"/>
      <c r="BM8" s="255"/>
      <c r="BN8" s="255"/>
      <c r="BO8" s="255"/>
      <c r="BP8" s="255"/>
      <c r="BQ8" s="255"/>
      <c r="BR8" s="255"/>
      <c r="BS8" s="217" t="s">
        <v>121</v>
      </c>
      <c r="BT8" s="217"/>
      <c r="BU8" s="217"/>
      <c r="BV8" s="217"/>
      <c r="BW8" s="217"/>
      <c r="BX8" s="217"/>
      <c r="BY8" s="217"/>
      <c r="BZ8" s="217"/>
      <c r="CA8" s="217"/>
      <c r="CB8" s="217"/>
      <c r="CC8" s="218"/>
      <c r="CD8" s="216" t="s">
        <v>225</v>
      </c>
      <c r="CE8" s="217"/>
      <c r="CF8" s="217"/>
      <c r="CG8" s="217"/>
      <c r="CH8" s="148"/>
      <c r="CI8" s="216" t="s">
        <v>226</v>
      </c>
      <c r="CJ8" s="217"/>
      <c r="CK8" s="217"/>
      <c r="CL8" s="217"/>
    </row>
    <row r="9" spans="1:137" ht="18" customHeight="1" x14ac:dyDescent="0.35">
      <c r="A9" s="187"/>
      <c r="B9" s="188"/>
      <c r="C9" s="188"/>
      <c r="D9" s="200"/>
      <c r="E9" s="188"/>
      <c r="F9" s="180"/>
      <c r="G9" s="240"/>
      <c r="H9" s="225"/>
      <c r="I9" s="223"/>
      <c r="J9" s="223"/>
      <c r="K9" s="235"/>
      <c r="L9" s="236"/>
      <c r="M9" s="236"/>
      <c r="N9" s="236"/>
      <c r="O9" s="236"/>
      <c r="P9" s="236"/>
      <c r="Q9" s="236"/>
      <c r="R9" s="236"/>
      <c r="S9" s="236"/>
      <c r="T9" s="236"/>
      <c r="U9" s="236"/>
      <c r="V9" s="253"/>
      <c r="W9" s="204"/>
      <c r="X9" s="205"/>
      <c r="Y9" s="204"/>
      <c r="Z9" s="246"/>
      <c r="AA9" s="204"/>
      <c r="AB9" s="246"/>
      <c r="AC9" s="229"/>
      <c r="AD9" s="223"/>
      <c r="AE9" s="235"/>
      <c r="AF9" s="236"/>
      <c r="AG9" s="236"/>
      <c r="AH9" s="236"/>
      <c r="AI9" s="236"/>
      <c r="AJ9" s="236"/>
      <c r="AK9" s="236"/>
      <c r="AL9" s="236"/>
      <c r="AM9" s="236"/>
      <c r="AN9" s="236"/>
      <c r="AO9" s="236"/>
      <c r="AP9" s="236"/>
      <c r="AQ9" s="229"/>
      <c r="AR9" s="223"/>
      <c r="AS9" s="229"/>
      <c r="AT9" s="223"/>
      <c r="AU9" s="255"/>
      <c r="AV9" s="255"/>
      <c r="AW9" s="255"/>
      <c r="AX9" s="255"/>
      <c r="AY9" s="255"/>
      <c r="AZ9" s="255"/>
      <c r="BA9" s="255"/>
      <c r="BB9" s="255"/>
      <c r="BC9" s="255"/>
      <c r="BD9" s="255"/>
      <c r="BE9" s="255"/>
      <c r="BF9" s="256"/>
      <c r="BG9" s="255"/>
      <c r="BH9" s="255"/>
      <c r="BI9" s="255"/>
      <c r="BJ9" s="255"/>
      <c r="BK9" s="255"/>
      <c r="BL9" s="255"/>
      <c r="BM9" s="255"/>
      <c r="BN9" s="255"/>
      <c r="BO9" s="255"/>
      <c r="BP9" s="255"/>
      <c r="BQ9" s="255"/>
      <c r="BR9" s="255"/>
      <c r="BS9" s="211" t="s">
        <v>227</v>
      </c>
      <c r="BT9" s="211"/>
      <c r="BU9" s="211"/>
      <c r="BV9" s="211"/>
      <c r="BW9" s="211"/>
      <c r="BX9" s="211"/>
      <c r="BY9" s="211"/>
      <c r="BZ9" s="211"/>
      <c r="CA9" s="211"/>
      <c r="CB9" s="211"/>
      <c r="CC9" s="221"/>
      <c r="CD9" s="254" t="s">
        <v>227</v>
      </c>
      <c r="CE9" s="237"/>
      <c r="CF9" s="237"/>
      <c r="CG9" s="237"/>
      <c r="CH9" s="152"/>
      <c r="CI9" s="254" t="s">
        <v>227</v>
      </c>
      <c r="CJ9" s="237"/>
      <c r="CK9" s="237"/>
      <c r="CL9" s="237"/>
    </row>
    <row r="10" spans="1:137" ht="57" customHeight="1" x14ac:dyDescent="0.35">
      <c r="A10" s="189"/>
      <c r="B10" s="190"/>
      <c r="C10" s="190"/>
      <c r="D10" s="200"/>
      <c r="E10" s="190"/>
      <c r="F10" s="181"/>
      <c r="G10" s="241"/>
      <c r="H10" s="226"/>
      <c r="I10" s="228" t="s">
        <v>228</v>
      </c>
      <c r="J10" s="229"/>
      <c r="K10" s="223" t="s">
        <v>229</v>
      </c>
      <c r="L10" s="223"/>
      <c r="M10" s="223" t="s">
        <v>230</v>
      </c>
      <c r="N10" s="223"/>
      <c r="O10" s="223" t="s">
        <v>231</v>
      </c>
      <c r="P10" s="223"/>
      <c r="Q10" s="223" t="s">
        <v>232</v>
      </c>
      <c r="R10" s="223"/>
      <c r="S10" s="223" t="s">
        <v>233</v>
      </c>
      <c r="T10" s="223"/>
      <c r="U10" s="223" t="s">
        <v>234</v>
      </c>
      <c r="V10" s="223"/>
      <c r="W10" s="250" t="s">
        <v>123</v>
      </c>
      <c r="X10" s="173" t="s">
        <v>124</v>
      </c>
      <c r="Y10" s="197" t="s">
        <v>123</v>
      </c>
      <c r="Z10" s="247" t="s">
        <v>124</v>
      </c>
      <c r="AA10" s="197" t="s">
        <v>123</v>
      </c>
      <c r="AB10" s="247" t="s">
        <v>124</v>
      </c>
      <c r="AC10" s="238" t="s">
        <v>235</v>
      </c>
      <c r="AD10" s="229"/>
      <c r="AE10" s="223" t="s">
        <v>229</v>
      </c>
      <c r="AF10" s="223"/>
      <c r="AG10" s="223" t="s">
        <v>230</v>
      </c>
      <c r="AH10" s="223"/>
      <c r="AI10" s="223" t="s">
        <v>231</v>
      </c>
      <c r="AJ10" s="223"/>
      <c r="AK10" s="223" t="s">
        <v>232</v>
      </c>
      <c r="AL10" s="223"/>
      <c r="AM10" s="223" t="s">
        <v>233</v>
      </c>
      <c r="AN10" s="223"/>
      <c r="AO10" s="223" t="s">
        <v>234</v>
      </c>
      <c r="AP10" s="223"/>
      <c r="AQ10" s="238" t="s">
        <v>236</v>
      </c>
      <c r="AR10" s="229"/>
      <c r="AS10" s="238" t="s">
        <v>237</v>
      </c>
      <c r="AT10" s="229"/>
      <c r="AU10" s="249" t="s">
        <v>238</v>
      </c>
      <c r="AV10" s="249"/>
      <c r="AW10" s="249" t="s">
        <v>239</v>
      </c>
      <c r="AX10" s="249"/>
      <c r="AY10" s="249" t="s">
        <v>240</v>
      </c>
      <c r="AZ10" s="249"/>
      <c r="BA10" s="249" t="s">
        <v>241</v>
      </c>
      <c r="BB10" s="249"/>
      <c r="BC10" s="249" t="s">
        <v>242</v>
      </c>
      <c r="BD10" s="249"/>
      <c r="BE10" s="249" t="s">
        <v>243</v>
      </c>
      <c r="BF10" s="249"/>
      <c r="BG10" s="249" t="s">
        <v>229</v>
      </c>
      <c r="BH10" s="249"/>
      <c r="BI10" s="249" t="s">
        <v>230</v>
      </c>
      <c r="BJ10" s="249"/>
      <c r="BK10" s="249" t="s">
        <v>231</v>
      </c>
      <c r="BL10" s="249"/>
      <c r="BM10" s="249" t="s">
        <v>232</v>
      </c>
      <c r="BN10" s="249"/>
      <c r="BO10" s="249" t="s">
        <v>233</v>
      </c>
      <c r="BP10" s="249"/>
      <c r="BQ10" s="249" t="s">
        <v>234</v>
      </c>
      <c r="BR10" s="249"/>
      <c r="BS10" s="230" t="s">
        <v>244</v>
      </c>
      <c r="BT10" s="231"/>
      <c r="BU10" s="232" t="s">
        <v>245</v>
      </c>
      <c r="BV10" s="231"/>
      <c r="BW10" s="232" t="s">
        <v>246</v>
      </c>
      <c r="BX10" s="231"/>
      <c r="BY10" s="16"/>
      <c r="BZ10" s="92"/>
      <c r="CA10" s="92"/>
      <c r="CB10" s="92"/>
      <c r="CC10" s="93"/>
      <c r="CD10" s="237"/>
      <c r="CE10" s="237"/>
      <c r="CF10" s="237"/>
      <c r="CG10" s="237"/>
      <c r="CH10" s="237"/>
      <c r="CI10" s="13"/>
      <c r="CJ10" s="13"/>
      <c r="CK10" s="13"/>
      <c r="CL10" s="13"/>
    </row>
    <row r="11" spans="1:137" ht="99" customHeight="1" x14ac:dyDescent="0.35">
      <c r="A11" s="191"/>
      <c r="B11" s="192"/>
      <c r="C11" s="192"/>
      <c r="D11" s="201"/>
      <c r="E11" s="192"/>
      <c r="F11" s="182"/>
      <c r="G11" s="242"/>
      <c r="H11" s="227" t="s">
        <v>214</v>
      </c>
      <c r="I11" s="94" t="s">
        <v>247</v>
      </c>
      <c r="J11" s="94" t="s">
        <v>248</v>
      </c>
      <c r="K11" s="94" t="s">
        <v>115</v>
      </c>
      <c r="L11" s="94" t="s">
        <v>124</v>
      </c>
      <c r="M11" s="94" t="s">
        <v>115</v>
      </c>
      <c r="N11" s="94" t="s">
        <v>124</v>
      </c>
      <c r="O11" s="94" t="s">
        <v>115</v>
      </c>
      <c r="P11" s="94" t="s">
        <v>124</v>
      </c>
      <c r="Q11" s="94" t="s">
        <v>115</v>
      </c>
      <c r="R11" s="94" t="s">
        <v>124</v>
      </c>
      <c r="S11" s="94" t="s">
        <v>115</v>
      </c>
      <c r="T11" s="94" t="s">
        <v>124</v>
      </c>
      <c r="U11" s="94" t="s">
        <v>115</v>
      </c>
      <c r="V11" s="94" t="s">
        <v>124</v>
      </c>
      <c r="W11" s="251"/>
      <c r="X11" s="174"/>
      <c r="Y11" s="198"/>
      <c r="Z11" s="248"/>
      <c r="AA11" s="198"/>
      <c r="AB11" s="248"/>
      <c r="AC11" s="146" t="s">
        <v>249</v>
      </c>
      <c r="AD11" s="94" t="s">
        <v>250</v>
      </c>
      <c r="AE11" s="94" t="s">
        <v>115</v>
      </c>
      <c r="AF11" s="94" t="s">
        <v>124</v>
      </c>
      <c r="AG11" s="94" t="s">
        <v>115</v>
      </c>
      <c r="AH11" s="94" t="s">
        <v>124</v>
      </c>
      <c r="AI11" s="94" t="s">
        <v>115</v>
      </c>
      <c r="AJ11" s="94" t="s">
        <v>124</v>
      </c>
      <c r="AK11" s="94" t="s">
        <v>115</v>
      </c>
      <c r="AL11" s="94" t="s">
        <v>124</v>
      </c>
      <c r="AM11" s="94" t="s">
        <v>115</v>
      </c>
      <c r="AN11" s="94" t="s">
        <v>124</v>
      </c>
      <c r="AO11" s="94" t="s">
        <v>115</v>
      </c>
      <c r="AP11" s="94" t="s">
        <v>124</v>
      </c>
      <c r="AQ11" s="146" t="s">
        <v>249</v>
      </c>
      <c r="AR11" s="94" t="s">
        <v>250</v>
      </c>
      <c r="AS11" s="146" t="s">
        <v>249</v>
      </c>
      <c r="AT11" s="94" t="s">
        <v>250</v>
      </c>
      <c r="AU11" s="131" t="s">
        <v>115</v>
      </c>
      <c r="AV11" s="131" t="s">
        <v>124</v>
      </c>
      <c r="AW11" s="131" t="s">
        <v>115</v>
      </c>
      <c r="AX11" s="131" t="s">
        <v>124</v>
      </c>
      <c r="AY11" s="131" t="s">
        <v>115</v>
      </c>
      <c r="AZ11" s="131" t="s">
        <v>124</v>
      </c>
      <c r="BA11" s="131" t="s">
        <v>115</v>
      </c>
      <c r="BB11" s="131" t="s">
        <v>124</v>
      </c>
      <c r="BC11" s="131" t="s">
        <v>115</v>
      </c>
      <c r="BD11" s="131" t="s">
        <v>124</v>
      </c>
      <c r="BE11" s="131" t="s">
        <v>115</v>
      </c>
      <c r="BF11" s="131" t="s">
        <v>124</v>
      </c>
      <c r="BG11" s="131" t="s">
        <v>115</v>
      </c>
      <c r="BH11" s="131" t="s">
        <v>124</v>
      </c>
      <c r="BI11" s="131" t="s">
        <v>115</v>
      </c>
      <c r="BJ11" s="131" t="s">
        <v>124</v>
      </c>
      <c r="BK11" s="131" t="s">
        <v>115</v>
      </c>
      <c r="BL11" s="131" t="s">
        <v>124</v>
      </c>
      <c r="BM11" s="131" t="s">
        <v>115</v>
      </c>
      <c r="BN11" s="131" t="s">
        <v>124</v>
      </c>
      <c r="BO11" s="131" t="s">
        <v>115</v>
      </c>
      <c r="BP11" s="131" t="s">
        <v>124</v>
      </c>
      <c r="BQ11" s="131" t="s">
        <v>115</v>
      </c>
      <c r="BR11" s="131" t="s">
        <v>124</v>
      </c>
      <c r="BS11" s="17" t="s">
        <v>251</v>
      </c>
      <c r="BT11" s="17" t="s">
        <v>252</v>
      </c>
      <c r="BU11" s="17" t="s">
        <v>253</v>
      </c>
      <c r="BV11" s="17" t="s">
        <v>254</v>
      </c>
      <c r="BW11" s="17" t="s">
        <v>253</v>
      </c>
      <c r="BX11" s="17" t="s">
        <v>254</v>
      </c>
      <c r="BY11" s="137" t="s">
        <v>255</v>
      </c>
      <c r="BZ11" s="18" t="s">
        <v>129</v>
      </c>
      <c r="CA11" s="19" t="s">
        <v>130</v>
      </c>
      <c r="CB11" s="19" t="s">
        <v>131</v>
      </c>
      <c r="CC11" s="31" t="s">
        <v>256</v>
      </c>
      <c r="CD11" s="137" t="s">
        <v>128</v>
      </c>
      <c r="CE11" s="18" t="s">
        <v>129</v>
      </c>
      <c r="CF11" s="19" t="s">
        <v>130</v>
      </c>
      <c r="CG11" s="19" t="s">
        <v>131</v>
      </c>
      <c r="CH11" s="20" t="s">
        <v>257</v>
      </c>
      <c r="CI11" s="137" t="s">
        <v>128</v>
      </c>
      <c r="CJ11" s="18" t="s">
        <v>129</v>
      </c>
      <c r="CK11" s="19" t="s">
        <v>130</v>
      </c>
      <c r="CL11" s="19" t="s">
        <v>131</v>
      </c>
    </row>
    <row r="12" spans="1:137" ht="87" x14ac:dyDescent="0.35">
      <c r="A12" s="183" t="s">
        <v>133</v>
      </c>
      <c r="B12" s="32" t="s">
        <v>134</v>
      </c>
      <c r="C12" s="32" t="s">
        <v>134</v>
      </c>
      <c r="D12" s="32" t="s">
        <v>135</v>
      </c>
      <c r="E12" s="45" t="s">
        <v>101</v>
      </c>
      <c r="F12" s="23" t="s">
        <v>136</v>
      </c>
      <c r="G12" s="23" t="s">
        <v>136</v>
      </c>
      <c r="H12" s="23" t="s">
        <v>258</v>
      </c>
      <c r="I12" s="58">
        <v>109</v>
      </c>
      <c r="J12" s="55">
        <v>2335691983</v>
      </c>
      <c r="K12" s="58">
        <v>0</v>
      </c>
      <c r="L12" s="21">
        <v>643573483</v>
      </c>
      <c r="M12" s="58">
        <v>4</v>
      </c>
      <c r="N12" s="21">
        <v>685704546</v>
      </c>
      <c r="O12" s="58">
        <v>6</v>
      </c>
      <c r="P12" s="21">
        <v>623275026</v>
      </c>
      <c r="Q12" s="58">
        <v>4</v>
      </c>
      <c r="R12" s="21">
        <v>611018920</v>
      </c>
      <c r="S12" s="58">
        <v>4</v>
      </c>
      <c r="T12" s="21">
        <v>723166027</v>
      </c>
      <c r="U12" s="58">
        <v>2</v>
      </c>
      <c r="V12" s="21">
        <v>1291121502</v>
      </c>
      <c r="W12" s="58">
        <f>I12</f>
        <v>109</v>
      </c>
      <c r="X12" s="21">
        <f>J12</f>
        <v>2335691983</v>
      </c>
      <c r="Y12" s="58">
        <f>K12+M12+O12+Q12+S12+U12</f>
        <v>20</v>
      </c>
      <c r="Z12" s="21">
        <f>L12+N12+P12+R12+T12+V12</f>
        <v>4577859504</v>
      </c>
      <c r="AA12" s="116">
        <f>W12+Y12</f>
        <v>129</v>
      </c>
      <c r="AB12" s="147">
        <f>Z12+X12</f>
        <v>6913551487</v>
      </c>
      <c r="AC12" s="58">
        <v>112</v>
      </c>
      <c r="AD12" s="21">
        <v>3590191071</v>
      </c>
      <c r="AE12" s="58">
        <v>0</v>
      </c>
      <c r="AF12" s="21">
        <v>657730001</v>
      </c>
      <c r="AG12" s="58">
        <v>1</v>
      </c>
      <c r="AH12" s="21">
        <v>661997161</v>
      </c>
      <c r="AI12" s="58">
        <v>0</v>
      </c>
      <c r="AJ12" s="21">
        <v>664019416</v>
      </c>
      <c r="AK12" s="58">
        <v>2</v>
      </c>
      <c r="AL12" s="21">
        <v>662217978</v>
      </c>
      <c r="AM12" s="58">
        <v>0</v>
      </c>
      <c r="AN12" s="21">
        <v>646710656</v>
      </c>
      <c r="AO12" s="58">
        <v>0</v>
      </c>
      <c r="AP12" s="21">
        <v>1120346224</v>
      </c>
      <c r="AQ12" s="145">
        <f>SUM(AE12+AG12+AI12+AK12+AM12+AO12)</f>
        <v>3</v>
      </c>
      <c r="AR12" s="145">
        <f>SUM(AF12+AH12+AJ12+AL12+AN12+AP12)</f>
        <v>4413021436</v>
      </c>
      <c r="AS12" s="145">
        <f>+AC12+AQ12</f>
        <v>115</v>
      </c>
      <c r="AT12" s="145">
        <f>+AD12+AR12</f>
        <v>8003212507</v>
      </c>
      <c r="AU12" s="58">
        <v>103</v>
      </c>
      <c r="AV12" s="21">
        <v>0</v>
      </c>
      <c r="AW12" s="58">
        <v>19</v>
      </c>
      <c r="AX12" s="21">
        <v>259636598</v>
      </c>
      <c r="AY12" s="58">
        <v>0</v>
      </c>
      <c r="AZ12" s="21">
        <v>734218340</v>
      </c>
      <c r="BA12" s="58">
        <v>1</v>
      </c>
      <c r="BB12" s="21">
        <v>766830141</v>
      </c>
      <c r="BC12" s="58">
        <v>1</v>
      </c>
      <c r="BD12" s="21">
        <v>848152045</v>
      </c>
      <c r="BE12" s="58">
        <v>10</v>
      </c>
      <c r="BF12" s="21">
        <v>817731871</v>
      </c>
      <c r="BG12" s="58">
        <v>0</v>
      </c>
      <c r="BH12" s="21">
        <v>727541385</v>
      </c>
      <c r="BI12" s="58">
        <v>0</v>
      </c>
      <c r="BJ12" s="21">
        <v>755719066</v>
      </c>
      <c r="BK12" s="58">
        <v>0</v>
      </c>
      <c r="BL12" s="21">
        <v>734343366</v>
      </c>
      <c r="BM12" s="58">
        <v>0</v>
      </c>
      <c r="BN12" s="21">
        <v>786704639</v>
      </c>
      <c r="BO12" s="58">
        <v>0</v>
      </c>
      <c r="BP12" s="21">
        <v>726714368</v>
      </c>
      <c r="BQ12" s="58">
        <v>0</v>
      </c>
      <c r="BR12" s="21">
        <v>1330803972</v>
      </c>
      <c r="BS12" s="58">
        <f>SUM(AU12+AW12+AY12+BA12+BC12+BE12)</f>
        <v>134</v>
      </c>
      <c r="BT12" s="55">
        <f>SUM(AV12+AX12+AZ12+BB12+BD12+BF12)</f>
        <v>3426568995</v>
      </c>
      <c r="BU12" s="58">
        <f>SUM(BG12+BI12+BK12+BM12+BO12+BQ12)</f>
        <v>0</v>
      </c>
      <c r="BV12" s="145">
        <f>+BH12+BJ12+BL12+BN12+BP12+BR12</f>
        <v>5061826796</v>
      </c>
      <c r="BW12" s="129">
        <f>+BS12+BU12</f>
        <v>134</v>
      </c>
      <c r="BX12" s="129">
        <f>+BT12+BV12</f>
        <v>8488395791</v>
      </c>
      <c r="BY12" s="11">
        <f>IFERROR((1-(BS12/AC12)),0)</f>
        <v>-0.1964285714285714</v>
      </c>
      <c r="BZ12" s="11">
        <f>IFERROR((1-(BT12/AD12)),0)</f>
        <v>4.5574754313682075E-2</v>
      </c>
      <c r="CA12" s="136">
        <f>IFERROR((BY12/G12),0)</f>
        <v>0</v>
      </c>
      <c r="CB12" s="12">
        <f>IFERROR((BZ12/F12),0)</f>
        <v>0</v>
      </c>
      <c r="CC12" s="61" t="s">
        <v>259</v>
      </c>
      <c r="CD12" s="121">
        <f>IFERROR((1-(BU12/AQ12)),0)</f>
        <v>1</v>
      </c>
      <c r="CE12" s="11">
        <f>IFERROR((1-(BV12/AR12)),0)</f>
        <v>-0.14702066813164683</v>
      </c>
      <c r="CF12" s="122">
        <f t="shared" ref="CF12:CF34" si="0">IFERROR((CD12/G12),0)</f>
        <v>0</v>
      </c>
      <c r="CG12" s="122">
        <f t="shared" ref="CG12:CG34" si="1">IFERROR((CE12/F12),0)</f>
        <v>0</v>
      </c>
      <c r="CH12" s="143" t="s">
        <v>260</v>
      </c>
      <c r="CI12" s="121">
        <f>IFERROR((1-(BW12/AS12)),0)</f>
        <v>-0.16521739130434776</v>
      </c>
      <c r="CJ12" s="121">
        <f>IFERROR((1-(BX12/AT12)),0)</f>
        <v>-6.0623566296113651E-2</v>
      </c>
      <c r="CK12" s="122">
        <f>IFERROR((CI12/G12),0)</f>
        <v>0</v>
      </c>
      <c r="CL12" s="122">
        <f>IFERROR((CJ12/F12),0)</f>
        <v>0</v>
      </c>
    </row>
    <row r="13" spans="1:137" s="113" customFormat="1" ht="99" customHeight="1" x14ac:dyDescent="0.35">
      <c r="A13" s="184"/>
      <c r="B13" s="99" t="s">
        <v>139</v>
      </c>
      <c r="C13" s="22" t="s">
        <v>140</v>
      </c>
      <c r="D13" s="22" t="s">
        <v>141</v>
      </c>
      <c r="E13" s="47" t="s">
        <v>101</v>
      </c>
      <c r="F13" s="23" t="s">
        <v>136</v>
      </c>
      <c r="G13" s="117">
        <v>0</v>
      </c>
      <c r="H13" s="117" t="s">
        <v>261</v>
      </c>
      <c r="I13" s="58">
        <v>525.5</v>
      </c>
      <c r="J13" s="69">
        <v>7976893</v>
      </c>
      <c r="K13" s="58">
        <v>77</v>
      </c>
      <c r="L13" s="65">
        <v>1156684</v>
      </c>
      <c r="M13" s="58">
        <v>65</v>
      </c>
      <c r="N13" s="65">
        <v>926913</v>
      </c>
      <c r="O13" s="58">
        <v>87</v>
      </c>
      <c r="P13" s="65">
        <v>1306813</v>
      </c>
      <c r="Q13" s="58">
        <v>101</v>
      </c>
      <c r="R13" s="65">
        <v>2154280</v>
      </c>
      <c r="S13" s="58">
        <v>69</v>
      </c>
      <c r="T13" s="65">
        <v>1151074</v>
      </c>
      <c r="U13" s="58">
        <v>34</v>
      </c>
      <c r="V13" s="65">
        <v>493782</v>
      </c>
      <c r="W13" s="58">
        <f t="shared" ref="W13:X34" si="2">I13</f>
        <v>525.5</v>
      </c>
      <c r="X13" s="65">
        <f t="shared" si="2"/>
        <v>7976893</v>
      </c>
      <c r="Y13" s="118">
        <f t="shared" ref="Y13:AK33" si="3">K13+M13+O13+Q13+S13+U13</f>
        <v>433</v>
      </c>
      <c r="Z13" s="65">
        <f t="shared" ref="Z13:Z34" si="4">L13+N13+P13+R13+T13+V13</f>
        <v>7189546</v>
      </c>
      <c r="AA13" s="58">
        <f>W13+Y13</f>
        <v>958.5</v>
      </c>
      <c r="AB13" s="119">
        <f>Z13+X13</f>
        <v>15166439</v>
      </c>
      <c r="AC13" s="58">
        <v>257</v>
      </c>
      <c r="AD13" s="65">
        <v>3823100</v>
      </c>
      <c r="AE13" s="58">
        <v>52.5</v>
      </c>
      <c r="AF13" s="65">
        <v>886359</v>
      </c>
      <c r="AG13" s="58">
        <v>42.5</v>
      </c>
      <c r="AH13" s="65">
        <v>964380</v>
      </c>
      <c r="AI13" s="58">
        <v>56.5</v>
      </c>
      <c r="AJ13" s="65">
        <v>904940</v>
      </c>
      <c r="AK13" s="58">
        <v>64.5</v>
      </c>
      <c r="AL13" s="65">
        <v>1016079</v>
      </c>
      <c r="AM13" s="58">
        <v>66.5</v>
      </c>
      <c r="AN13" s="65">
        <v>1000542</v>
      </c>
      <c r="AO13" s="58">
        <v>67</v>
      </c>
      <c r="AP13" s="65">
        <v>1058087</v>
      </c>
      <c r="AQ13" s="145">
        <f t="shared" ref="AQ13:AQ34" si="5">SUM(AE13+AG13+AI13+AK13+AM13+AO13)</f>
        <v>349.5</v>
      </c>
      <c r="AR13" s="145">
        <f t="shared" ref="AR13:AR34" si="6">SUM(AF13+AH13+AJ13+AL13+AN13+AP13)</f>
        <v>5830387</v>
      </c>
      <c r="AS13" s="145">
        <f t="shared" ref="AS13:AS34" si="7">+AC13+AQ13</f>
        <v>606.5</v>
      </c>
      <c r="AT13" s="145">
        <f t="shared" ref="AT13:AT34" si="8">+AD13+AR13</f>
        <v>9653487</v>
      </c>
      <c r="AU13" s="58">
        <v>71</v>
      </c>
      <c r="AV13" s="65">
        <v>1136080</v>
      </c>
      <c r="AW13" s="58">
        <v>51.5</v>
      </c>
      <c r="AX13" s="65">
        <v>779631</v>
      </c>
      <c r="AY13" s="58">
        <v>85</v>
      </c>
      <c r="AZ13" s="65">
        <v>1347344</v>
      </c>
      <c r="BA13" s="58">
        <v>73</v>
      </c>
      <c r="BB13" s="65">
        <v>1149946</v>
      </c>
      <c r="BC13" s="58">
        <v>138.5</v>
      </c>
      <c r="BD13" s="65">
        <v>2201774</v>
      </c>
      <c r="BE13" s="58">
        <v>249</v>
      </c>
      <c r="BF13" s="65">
        <v>4018031</v>
      </c>
      <c r="BG13" s="58">
        <v>202</v>
      </c>
      <c r="BH13" s="65">
        <v>3255577</v>
      </c>
      <c r="BI13" s="58">
        <v>173</v>
      </c>
      <c r="BJ13" s="65">
        <v>2594682</v>
      </c>
      <c r="BK13" s="58">
        <v>114.5</v>
      </c>
      <c r="BL13" s="65">
        <v>1926494</v>
      </c>
      <c r="BM13" s="58">
        <v>95</v>
      </c>
      <c r="BN13" s="65">
        <v>1761234</v>
      </c>
      <c r="BO13" s="58">
        <v>190.5</v>
      </c>
      <c r="BP13" s="65">
        <v>3922656</v>
      </c>
      <c r="BQ13" s="58">
        <v>149</v>
      </c>
      <c r="BR13" s="65">
        <v>2841964</v>
      </c>
      <c r="BS13" s="58">
        <f t="shared" ref="BS13:BS34" si="9">SUM(AU13+AW13+AY13+BA13+BC13+BE13)</f>
        <v>668</v>
      </c>
      <c r="BT13" s="55">
        <f t="shared" ref="BT13:BT34" si="10">SUM(AV13+AX13+AZ13+BB13+BD13+BF13)</f>
        <v>10632806</v>
      </c>
      <c r="BU13" s="58">
        <f t="shared" ref="BU13:BU34" si="11">SUM(BG13+BI13+BK13+BM13+BO13+BQ13)</f>
        <v>924</v>
      </c>
      <c r="BV13" s="55">
        <f t="shared" ref="BV13:BV34" si="12">SUM(BH13+BJ13+BL13+BN13+BP13+BR13)</f>
        <v>16302607</v>
      </c>
      <c r="BW13" s="129">
        <f t="shared" ref="BW13:BW34" si="13">+BS13+BU13</f>
        <v>1592</v>
      </c>
      <c r="BX13" s="129">
        <f t="shared" ref="BX13:BX34" si="14">+BT13+BV13</f>
        <v>26935413</v>
      </c>
      <c r="BY13" s="11">
        <f t="shared" ref="BY13:BY34" si="15">IFERROR((1-(BS13/AC13)),0)</f>
        <v>-1.5992217898832686</v>
      </c>
      <c r="BZ13" s="105">
        <f>IFERROR((1-(BT13/AD13)),0)</f>
        <v>-1.7812000732389945</v>
      </c>
      <c r="CA13" s="136">
        <f t="shared" ref="CA13:CA34" si="16">IFERROR((BY13/G13),0)</f>
        <v>0</v>
      </c>
      <c r="CB13" s="12">
        <f t="shared" ref="CB13:CB34" si="17">IFERROR((BZ13/F13),0)</f>
        <v>0</v>
      </c>
      <c r="CC13" s="61" t="s">
        <v>262</v>
      </c>
      <c r="CD13" s="121">
        <f t="shared" ref="CD13:CD34" si="18">IFERROR((1-(BU13/AQ13)),0)</f>
        <v>-1.6437768240343349</v>
      </c>
      <c r="CE13" s="11">
        <f t="shared" ref="CE13:CE34" si="19">IFERROR((1-(BV13/AR13)),0)</f>
        <v>-1.7961449214263134</v>
      </c>
      <c r="CF13" s="123">
        <f t="shared" si="0"/>
        <v>0</v>
      </c>
      <c r="CG13" s="123">
        <f t="shared" si="1"/>
        <v>0</v>
      </c>
      <c r="CH13" s="61" t="s">
        <v>263</v>
      </c>
      <c r="CI13" s="121">
        <f t="shared" ref="CI13:CI34" si="20">IFERROR((1-(BW13/AS13)),0)</f>
        <v>-1.6248969497114594</v>
      </c>
      <c r="CJ13" s="121">
        <f t="shared" ref="CJ13:CJ34" si="21">IFERROR((1-(BX13/AT13)),0)</f>
        <v>-1.7902262674616956</v>
      </c>
      <c r="CK13" s="122">
        <f t="shared" ref="CK13:CK34" si="22">IFERROR((CI13/G13),0)</f>
        <v>0</v>
      </c>
      <c r="CL13" s="122">
        <f t="shared" ref="CL13:CL34" si="23">IFERROR((CJ13/F13),0)</f>
        <v>0</v>
      </c>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row>
    <row r="14" spans="1:137" ht="98.5" customHeight="1" x14ac:dyDescent="0.35">
      <c r="A14" s="44" t="s">
        <v>143</v>
      </c>
      <c r="B14" s="32" t="s">
        <v>134</v>
      </c>
      <c r="C14" s="32" t="s">
        <v>134</v>
      </c>
      <c r="D14" s="32" t="s">
        <v>135</v>
      </c>
      <c r="E14" s="45" t="s">
        <v>101</v>
      </c>
      <c r="F14" s="23" t="s">
        <v>136</v>
      </c>
      <c r="G14" s="23" t="s">
        <v>136</v>
      </c>
      <c r="H14" s="23" t="s">
        <v>258</v>
      </c>
      <c r="I14" s="58">
        <v>24</v>
      </c>
      <c r="J14" s="55">
        <v>279457377</v>
      </c>
      <c r="K14" s="58">
        <v>1</v>
      </c>
      <c r="L14" s="55">
        <v>125977288</v>
      </c>
      <c r="M14" s="58">
        <v>9</v>
      </c>
      <c r="N14" s="55">
        <v>167809433</v>
      </c>
      <c r="O14" s="58">
        <v>8</v>
      </c>
      <c r="P14" s="55">
        <v>165874226</v>
      </c>
      <c r="Q14" s="58">
        <v>19</v>
      </c>
      <c r="R14" s="55">
        <v>213712003</v>
      </c>
      <c r="S14" s="58">
        <v>1</v>
      </c>
      <c r="T14" s="55">
        <v>345067302</v>
      </c>
      <c r="U14" s="58">
        <v>0</v>
      </c>
      <c r="V14" s="55">
        <v>593590464</v>
      </c>
      <c r="W14" s="58">
        <f t="shared" si="2"/>
        <v>24</v>
      </c>
      <c r="X14" s="21">
        <f t="shared" si="2"/>
        <v>279457377</v>
      </c>
      <c r="Y14" s="58">
        <f>K14+M14+O14+Q14+S14+U14</f>
        <v>38</v>
      </c>
      <c r="Z14" s="21">
        <f t="shared" si="4"/>
        <v>1612030716</v>
      </c>
      <c r="AA14" s="58">
        <f>W14+Y14</f>
        <v>62</v>
      </c>
      <c r="AB14" s="119">
        <f>Z14+X14</f>
        <v>1891488093</v>
      </c>
      <c r="AC14" s="58">
        <v>59</v>
      </c>
      <c r="AD14" s="21">
        <v>1479346137</v>
      </c>
      <c r="AE14" s="58">
        <v>1</v>
      </c>
      <c r="AF14" s="21">
        <v>363444265</v>
      </c>
      <c r="AG14" s="58">
        <v>2</v>
      </c>
      <c r="AH14" s="21">
        <v>328950255</v>
      </c>
      <c r="AI14" s="58">
        <v>0</v>
      </c>
      <c r="AJ14" s="21">
        <v>370977741</v>
      </c>
      <c r="AK14" s="58">
        <v>0</v>
      </c>
      <c r="AL14" s="21">
        <v>344019103</v>
      </c>
      <c r="AM14" s="58">
        <v>2</v>
      </c>
      <c r="AN14" s="21">
        <v>338502162</v>
      </c>
      <c r="AO14" s="58">
        <v>0</v>
      </c>
      <c r="AP14" s="21">
        <v>588600968</v>
      </c>
      <c r="AQ14" s="145">
        <f t="shared" si="5"/>
        <v>5</v>
      </c>
      <c r="AR14" s="145">
        <f t="shared" si="6"/>
        <v>2334494494</v>
      </c>
      <c r="AS14" s="145">
        <f t="shared" si="7"/>
        <v>64</v>
      </c>
      <c r="AT14" s="145">
        <f t="shared" si="8"/>
        <v>3813840631</v>
      </c>
      <c r="AU14" s="58">
        <v>12</v>
      </c>
      <c r="AV14" s="21">
        <v>0</v>
      </c>
      <c r="AW14" s="58">
        <v>27</v>
      </c>
      <c r="AX14" s="21">
        <v>16094361</v>
      </c>
      <c r="AY14" s="58">
        <v>3</v>
      </c>
      <c r="AZ14" s="21">
        <v>178851532</v>
      </c>
      <c r="BA14" s="58">
        <v>0</v>
      </c>
      <c r="BB14" s="21">
        <v>227549117</v>
      </c>
      <c r="BC14" s="58">
        <v>2</v>
      </c>
      <c r="BD14" s="21">
        <v>232537450</v>
      </c>
      <c r="BE14" s="58">
        <v>0</v>
      </c>
      <c r="BF14" s="21">
        <v>222389117</v>
      </c>
      <c r="BG14" s="58">
        <v>0</v>
      </c>
      <c r="BH14" s="65">
        <v>231347450</v>
      </c>
      <c r="BI14" s="58">
        <v>0</v>
      </c>
      <c r="BJ14" s="65">
        <v>235787450</v>
      </c>
      <c r="BK14" s="58">
        <v>0</v>
      </c>
      <c r="BL14" s="65">
        <v>254796450</v>
      </c>
      <c r="BM14" s="58">
        <v>0</v>
      </c>
      <c r="BN14" s="65">
        <v>235567450</v>
      </c>
      <c r="BO14" s="58">
        <v>0</v>
      </c>
      <c r="BP14" s="65">
        <v>233567450</v>
      </c>
      <c r="BQ14" s="58">
        <v>0</v>
      </c>
      <c r="BR14" s="65">
        <v>371270366</v>
      </c>
      <c r="BS14" s="58">
        <f t="shared" si="9"/>
        <v>44</v>
      </c>
      <c r="BT14" s="55">
        <f t="shared" si="10"/>
        <v>877421577</v>
      </c>
      <c r="BU14" s="58">
        <f>+BG14+BI14+BK14+BM14+BO14+BQ14</f>
        <v>0</v>
      </c>
      <c r="BV14" s="55">
        <f t="shared" si="12"/>
        <v>1562336616</v>
      </c>
      <c r="BW14" s="129">
        <f t="shared" si="13"/>
        <v>44</v>
      </c>
      <c r="BX14" s="129">
        <f t="shared" si="14"/>
        <v>2439758193</v>
      </c>
      <c r="BY14" s="11">
        <f t="shared" si="15"/>
        <v>0.25423728813559321</v>
      </c>
      <c r="BZ14" s="11">
        <f>IFERROR((1-(BT14/AD14)),0)</f>
        <v>0.40688554554288192</v>
      </c>
      <c r="CA14" s="136">
        <f t="shared" si="16"/>
        <v>0</v>
      </c>
      <c r="CB14" s="12">
        <f t="shared" si="17"/>
        <v>0</v>
      </c>
      <c r="CC14" s="143" t="s">
        <v>264</v>
      </c>
      <c r="CD14" s="121">
        <f t="shared" si="18"/>
        <v>1</v>
      </c>
      <c r="CE14" s="11">
        <f t="shared" si="19"/>
        <v>0.33076020525409733</v>
      </c>
      <c r="CF14" s="122">
        <f t="shared" si="0"/>
        <v>0</v>
      </c>
      <c r="CG14" s="122">
        <f t="shared" si="1"/>
        <v>0</v>
      </c>
      <c r="CH14" s="98" t="s">
        <v>265</v>
      </c>
      <c r="CI14" s="121">
        <f t="shared" si="20"/>
        <v>0.3125</v>
      </c>
      <c r="CJ14" s="121">
        <f t="shared" si="21"/>
        <v>0.36028837357047916</v>
      </c>
      <c r="CK14" s="122">
        <f t="shared" si="22"/>
        <v>0</v>
      </c>
      <c r="CL14" s="122">
        <f t="shared" si="23"/>
        <v>0</v>
      </c>
    </row>
    <row r="15" spans="1:137" ht="79.5" customHeight="1" x14ac:dyDescent="0.35">
      <c r="A15" s="175" t="s">
        <v>146</v>
      </c>
      <c r="B15" s="176" t="s">
        <v>147</v>
      </c>
      <c r="C15" s="22" t="s">
        <v>148</v>
      </c>
      <c r="D15" s="22" t="s">
        <v>149</v>
      </c>
      <c r="E15" s="45" t="s">
        <v>101</v>
      </c>
      <c r="F15" s="23" t="s">
        <v>136</v>
      </c>
      <c r="G15" s="23" t="s">
        <v>136</v>
      </c>
      <c r="H15" s="23" t="s">
        <v>261</v>
      </c>
      <c r="I15" s="23" t="s">
        <v>136</v>
      </c>
      <c r="J15" s="23" t="s">
        <v>136</v>
      </c>
      <c r="K15" s="23" t="s">
        <v>136</v>
      </c>
      <c r="L15" s="23" t="s">
        <v>136</v>
      </c>
      <c r="M15" s="23" t="s">
        <v>136</v>
      </c>
      <c r="N15" s="23" t="s">
        <v>136</v>
      </c>
      <c r="O15" s="23" t="s">
        <v>136</v>
      </c>
      <c r="P15" s="23" t="s">
        <v>136</v>
      </c>
      <c r="Q15" s="23" t="s">
        <v>136</v>
      </c>
      <c r="R15" s="23" t="s">
        <v>136</v>
      </c>
      <c r="S15" s="23" t="s">
        <v>136</v>
      </c>
      <c r="T15" s="23" t="s">
        <v>136</v>
      </c>
      <c r="U15" s="23" t="s">
        <v>136</v>
      </c>
      <c r="V15" s="23" t="s">
        <v>136</v>
      </c>
      <c r="W15" s="58">
        <v>0</v>
      </c>
      <c r="X15" s="58">
        <v>0</v>
      </c>
      <c r="Y15" s="58">
        <v>0</v>
      </c>
      <c r="Z15" s="58">
        <v>0</v>
      </c>
      <c r="AA15" s="58">
        <v>0</v>
      </c>
      <c r="AB15" s="58">
        <v>0</v>
      </c>
      <c r="AC15" s="58">
        <v>0</v>
      </c>
      <c r="AD15" s="58">
        <v>0</v>
      </c>
      <c r="AE15" s="58">
        <v>0</v>
      </c>
      <c r="AF15" s="58">
        <v>0</v>
      </c>
      <c r="AG15" s="58">
        <v>0</v>
      </c>
      <c r="AH15" s="58">
        <v>0</v>
      </c>
      <c r="AI15" s="58">
        <v>0</v>
      </c>
      <c r="AJ15" s="58">
        <v>0</v>
      </c>
      <c r="AK15" s="58">
        <v>0</v>
      </c>
      <c r="AL15" s="58">
        <v>0</v>
      </c>
      <c r="AM15" s="58">
        <v>0</v>
      </c>
      <c r="AN15" s="58">
        <v>0</v>
      </c>
      <c r="AO15" s="58">
        <v>0</v>
      </c>
      <c r="AP15" s="58">
        <v>0</v>
      </c>
      <c r="AQ15" s="58">
        <v>0</v>
      </c>
      <c r="AR15" s="58">
        <v>0</v>
      </c>
      <c r="AS15" s="58">
        <v>0</v>
      </c>
      <c r="AT15" s="58">
        <v>0</v>
      </c>
      <c r="AU15" s="58">
        <v>0</v>
      </c>
      <c r="AV15" s="58">
        <v>0</v>
      </c>
      <c r="AW15" s="58">
        <v>0</v>
      </c>
      <c r="AX15" s="58">
        <v>0</v>
      </c>
      <c r="AY15" s="58">
        <v>0</v>
      </c>
      <c r="AZ15" s="58">
        <v>0</v>
      </c>
      <c r="BA15" s="58">
        <v>0</v>
      </c>
      <c r="BB15" s="58">
        <v>0</v>
      </c>
      <c r="BC15" s="58">
        <v>0</v>
      </c>
      <c r="BD15" s="58">
        <v>0</v>
      </c>
      <c r="BE15" s="58">
        <v>0</v>
      </c>
      <c r="BF15" s="58">
        <v>0</v>
      </c>
      <c r="BG15" s="58">
        <v>0</v>
      </c>
      <c r="BH15" s="58">
        <v>0</v>
      </c>
      <c r="BI15" s="58">
        <v>0</v>
      </c>
      <c r="BJ15" s="58">
        <v>0</v>
      </c>
      <c r="BK15" s="58">
        <v>0</v>
      </c>
      <c r="BL15" s="58">
        <v>0</v>
      </c>
      <c r="BM15" s="58">
        <v>0</v>
      </c>
      <c r="BN15" s="58">
        <v>0</v>
      </c>
      <c r="BO15" s="58">
        <v>0</v>
      </c>
      <c r="BP15" s="58">
        <v>0</v>
      </c>
      <c r="BQ15" s="58">
        <v>0</v>
      </c>
      <c r="BR15" s="58">
        <v>0</v>
      </c>
      <c r="BS15" s="58">
        <v>0</v>
      </c>
      <c r="BT15" s="58">
        <v>0</v>
      </c>
      <c r="BU15" s="58">
        <v>0</v>
      </c>
      <c r="BV15" s="58">
        <v>0</v>
      </c>
      <c r="BW15" s="58">
        <v>0</v>
      </c>
      <c r="BX15" s="58">
        <v>0</v>
      </c>
      <c r="BY15" s="11">
        <f t="shared" si="15"/>
        <v>0</v>
      </c>
      <c r="BZ15" s="11">
        <f t="shared" ref="BZ15:BZ34" si="24">IFERROR((1-(BT15/AD15)),0)</f>
        <v>0</v>
      </c>
      <c r="CA15" s="136">
        <f t="shared" si="16"/>
        <v>0</v>
      </c>
      <c r="CB15" s="12">
        <f t="shared" si="17"/>
        <v>0</v>
      </c>
      <c r="CC15" s="243"/>
      <c r="CD15" s="121">
        <f t="shared" si="18"/>
        <v>0</v>
      </c>
      <c r="CE15" s="11">
        <f t="shared" si="19"/>
        <v>0</v>
      </c>
      <c r="CF15" s="122">
        <f t="shared" si="0"/>
        <v>0</v>
      </c>
      <c r="CG15" s="122">
        <f t="shared" si="1"/>
        <v>0</v>
      </c>
      <c r="CH15" s="243"/>
      <c r="CI15" s="121">
        <f t="shared" si="20"/>
        <v>0</v>
      </c>
      <c r="CJ15" s="121">
        <f t="shared" si="21"/>
        <v>0</v>
      </c>
      <c r="CK15" s="122">
        <f t="shared" si="22"/>
        <v>0</v>
      </c>
      <c r="CL15" s="122">
        <f t="shared" si="23"/>
        <v>0</v>
      </c>
    </row>
    <row r="16" spans="1:137" ht="69" customHeight="1" x14ac:dyDescent="0.35">
      <c r="A16" s="175"/>
      <c r="B16" s="176"/>
      <c r="C16" s="22" t="s">
        <v>152</v>
      </c>
      <c r="D16" s="22" t="s">
        <v>153</v>
      </c>
      <c r="E16" s="45" t="s">
        <v>101</v>
      </c>
      <c r="F16" s="23" t="s">
        <v>136</v>
      </c>
      <c r="G16" s="23" t="s">
        <v>136</v>
      </c>
      <c r="H16" s="23" t="s">
        <v>261</v>
      </c>
      <c r="I16" s="23" t="s">
        <v>136</v>
      </c>
      <c r="J16" s="23" t="s">
        <v>136</v>
      </c>
      <c r="K16" s="23" t="s">
        <v>136</v>
      </c>
      <c r="L16" s="23" t="s">
        <v>136</v>
      </c>
      <c r="M16" s="23" t="s">
        <v>136</v>
      </c>
      <c r="N16" s="23" t="s">
        <v>136</v>
      </c>
      <c r="O16" s="23" t="s">
        <v>136</v>
      </c>
      <c r="P16" s="23" t="s">
        <v>136</v>
      </c>
      <c r="Q16" s="23" t="s">
        <v>136</v>
      </c>
      <c r="R16" s="23" t="s">
        <v>136</v>
      </c>
      <c r="S16" s="23" t="s">
        <v>136</v>
      </c>
      <c r="T16" s="23" t="s">
        <v>136</v>
      </c>
      <c r="U16" s="23" t="s">
        <v>136</v>
      </c>
      <c r="V16" s="23" t="s">
        <v>136</v>
      </c>
      <c r="W16" s="58">
        <v>0</v>
      </c>
      <c r="X16" s="58">
        <v>0</v>
      </c>
      <c r="Y16" s="58">
        <v>0</v>
      </c>
      <c r="Z16" s="58">
        <v>0</v>
      </c>
      <c r="AA16" s="58">
        <v>0</v>
      </c>
      <c r="AB16" s="58">
        <v>0</v>
      </c>
      <c r="AC16" s="58">
        <v>0</v>
      </c>
      <c r="AD16" s="58">
        <v>0</v>
      </c>
      <c r="AE16" s="58">
        <v>0</v>
      </c>
      <c r="AF16" s="58">
        <v>0</v>
      </c>
      <c r="AG16" s="58">
        <v>0</v>
      </c>
      <c r="AH16" s="58">
        <v>0</v>
      </c>
      <c r="AI16" s="58">
        <v>0</v>
      </c>
      <c r="AJ16" s="58">
        <v>0</v>
      </c>
      <c r="AK16" s="58">
        <v>0</v>
      </c>
      <c r="AL16" s="58">
        <v>0</v>
      </c>
      <c r="AM16" s="58">
        <v>0</v>
      </c>
      <c r="AN16" s="58">
        <v>0</v>
      </c>
      <c r="AO16" s="58">
        <v>0</v>
      </c>
      <c r="AP16" s="58">
        <v>0</v>
      </c>
      <c r="AQ16" s="58">
        <v>0</v>
      </c>
      <c r="AR16" s="58">
        <v>0</v>
      </c>
      <c r="AS16" s="58">
        <v>0</v>
      </c>
      <c r="AT16" s="58">
        <v>0</v>
      </c>
      <c r="AU16" s="58">
        <v>0</v>
      </c>
      <c r="AV16" s="58">
        <v>0</v>
      </c>
      <c r="AW16" s="58">
        <v>0</v>
      </c>
      <c r="AX16" s="58">
        <v>0</v>
      </c>
      <c r="AY16" s="58">
        <v>0</v>
      </c>
      <c r="AZ16" s="58">
        <v>0</v>
      </c>
      <c r="BA16" s="58">
        <v>0</v>
      </c>
      <c r="BB16" s="58">
        <v>0</v>
      </c>
      <c r="BC16" s="58">
        <v>0</v>
      </c>
      <c r="BD16" s="58">
        <v>0</v>
      </c>
      <c r="BE16" s="58">
        <v>0</v>
      </c>
      <c r="BF16" s="58">
        <v>0</v>
      </c>
      <c r="BG16" s="58">
        <v>0</v>
      </c>
      <c r="BH16" s="58">
        <v>0</v>
      </c>
      <c r="BI16" s="58">
        <v>0</v>
      </c>
      <c r="BJ16" s="58">
        <v>0</v>
      </c>
      <c r="BK16" s="58">
        <v>0</v>
      </c>
      <c r="BL16" s="58">
        <v>0</v>
      </c>
      <c r="BM16" s="58">
        <v>0</v>
      </c>
      <c r="BN16" s="58">
        <v>0</v>
      </c>
      <c r="BO16" s="58">
        <v>0</v>
      </c>
      <c r="BP16" s="58">
        <v>0</v>
      </c>
      <c r="BQ16" s="58">
        <v>0</v>
      </c>
      <c r="BR16" s="58">
        <v>0</v>
      </c>
      <c r="BS16" s="58">
        <v>0</v>
      </c>
      <c r="BT16" s="58">
        <v>0</v>
      </c>
      <c r="BU16" s="58">
        <v>0</v>
      </c>
      <c r="BV16" s="58">
        <v>0</v>
      </c>
      <c r="BW16" s="58">
        <v>0</v>
      </c>
      <c r="BX16" s="58">
        <v>0</v>
      </c>
      <c r="BY16" s="11">
        <f t="shared" si="15"/>
        <v>0</v>
      </c>
      <c r="BZ16" s="11">
        <f t="shared" si="24"/>
        <v>0</v>
      </c>
      <c r="CA16" s="136">
        <f t="shared" si="16"/>
        <v>0</v>
      </c>
      <c r="CB16" s="12">
        <f t="shared" si="17"/>
        <v>0</v>
      </c>
      <c r="CC16" s="244"/>
      <c r="CD16" s="121">
        <f t="shared" si="18"/>
        <v>0</v>
      </c>
      <c r="CE16" s="11">
        <f t="shared" si="19"/>
        <v>0</v>
      </c>
      <c r="CF16" s="122">
        <f t="shared" si="0"/>
        <v>0</v>
      </c>
      <c r="CG16" s="122">
        <f t="shared" si="1"/>
        <v>0</v>
      </c>
      <c r="CH16" s="244"/>
      <c r="CI16" s="121">
        <f t="shared" si="20"/>
        <v>0</v>
      </c>
      <c r="CJ16" s="121">
        <f t="shared" si="21"/>
        <v>0</v>
      </c>
      <c r="CK16" s="122">
        <f t="shared" si="22"/>
        <v>0</v>
      </c>
      <c r="CL16" s="122">
        <f t="shared" si="23"/>
        <v>0</v>
      </c>
    </row>
    <row r="17" spans="1:90" ht="184.5" customHeight="1" x14ac:dyDescent="0.35">
      <c r="A17" s="175" t="s">
        <v>154</v>
      </c>
      <c r="B17" s="176" t="s">
        <v>155</v>
      </c>
      <c r="C17" s="22" t="s">
        <v>156</v>
      </c>
      <c r="D17" s="22" t="s">
        <v>157</v>
      </c>
      <c r="E17" s="47" t="s">
        <v>99</v>
      </c>
      <c r="F17" s="127">
        <v>2E-3</v>
      </c>
      <c r="G17" s="23">
        <v>0</v>
      </c>
      <c r="H17" s="23" t="s">
        <v>266</v>
      </c>
      <c r="I17" s="50">
        <v>6</v>
      </c>
      <c r="J17" s="55">
        <v>3137713</v>
      </c>
      <c r="K17" s="58">
        <v>6</v>
      </c>
      <c r="L17" s="21">
        <v>575500</v>
      </c>
      <c r="M17" s="58">
        <v>6</v>
      </c>
      <c r="N17" s="21">
        <v>575656</v>
      </c>
      <c r="O17" s="58">
        <v>6</v>
      </c>
      <c r="P17" s="21">
        <v>517731</v>
      </c>
      <c r="Q17" s="58">
        <v>6</v>
      </c>
      <c r="R17" s="21">
        <v>479079</v>
      </c>
      <c r="S17" s="58">
        <v>6</v>
      </c>
      <c r="T17" s="21">
        <v>462559</v>
      </c>
      <c r="U17" s="58">
        <v>6</v>
      </c>
      <c r="V17" s="21">
        <v>462559</v>
      </c>
      <c r="W17" s="58">
        <f t="shared" si="2"/>
        <v>6</v>
      </c>
      <c r="X17" s="21">
        <f t="shared" si="2"/>
        <v>3137713</v>
      </c>
      <c r="Y17" s="58">
        <f>AVERAGE(K17,M17,O17,Q17,S17,U17)</f>
        <v>6</v>
      </c>
      <c r="Z17" s="21">
        <f t="shared" si="4"/>
        <v>3073084</v>
      </c>
      <c r="AA17" s="56">
        <f>AVERAGE(W17,Y17)</f>
        <v>6</v>
      </c>
      <c r="AB17" s="48">
        <f>Z17+X17</f>
        <v>6210797</v>
      </c>
      <c r="AC17" s="50">
        <v>7</v>
      </c>
      <c r="AD17" s="21">
        <v>2851627</v>
      </c>
      <c r="AE17" s="58">
        <v>7</v>
      </c>
      <c r="AF17" s="21">
        <v>404740</v>
      </c>
      <c r="AG17" s="58">
        <v>7</v>
      </c>
      <c r="AH17" s="21">
        <v>404740</v>
      </c>
      <c r="AI17" s="58">
        <v>7</v>
      </c>
      <c r="AJ17" s="21">
        <v>404740</v>
      </c>
      <c r="AK17" s="58">
        <v>7</v>
      </c>
      <c r="AL17" s="21">
        <v>404740</v>
      </c>
      <c r="AM17" s="58">
        <v>7</v>
      </c>
      <c r="AN17" s="21">
        <v>404740</v>
      </c>
      <c r="AO17" s="58">
        <v>7</v>
      </c>
      <c r="AP17" s="21">
        <v>454734</v>
      </c>
      <c r="AQ17" s="145">
        <v>7</v>
      </c>
      <c r="AR17" s="145">
        <f t="shared" si="6"/>
        <v>2478434</v>
      </c>
      <c r="AS17" s="145">
        <v>7</v>
      </c>
      <c r="AT17" s="145">
        <f t="shared" si="8"/>
        <v>5330061</v>
      </c>
      <c r="AU17" s="58">
        <v>7</v>
      </c>
      <c r="AV17" s="21">
        <v>448662</v>
      </c>
      <c r="AW17" s="58">
        <v>7</v>
      </c>
      <c r="AX17" s="21">
        <v>448661</v>
      </c>
      <c r="AY17" s="58">
        <v>7</v>
      </c>
      <c r="AZ17" s="21">
        <v>448662</v>
      </c>
      <c r="BA17" s="58">
        <v>7</v>
      </c>
      <c r="BB17" s="21">
        <v>448661</v>
      </c>
      <c r="BC17" s="58">
        <v>7</v>
      </c>
      <c r="BD17" s="21">
        <v>640945</v>
      </c>
      <c r="BE17" s="58">
        <v>7</v>
      </c>
      <c r="BF17" s="21">
        <v>640945</v>
      </c>
      <c r="BG17" s="58">
        <v>0</v>
      </c>
      <c r="BH17" s="21">
        <v>0</v>
      </c>
      <c r="BI17" s="58">
        <v>0</v>
      </c>
      <c r="BJ17" s="21">
        <v>0</v>
      </c>
      <c r="BK17" s="58">
        <v>0</v>
      </c>
      <c r="BL17" s="21">
        <v>0</v>
      </c>
      <c r="BM17" s="58">
        <v>0</v>
      </c>
      <c r="BN17" s="21">
        <v>0</v>
      </c>
      <c r="BO17" s="58">
        <v>0</v>
      </c>
      <c r="BP17" s="21">
        <v>0</v>
      </c>
      <c r="BQ17" s="58">
        <v>0</v>
      </c>
      <c r="BR17" s="21">
        <v>0</v>
      </c>
      <c r="BS17" s="58">
        <f>SUM(AU17+AW17+AY17+BA17+BC17+BE17)/6</f>
        <v>7</v>
      </c>
      <c r="BT17" s="55">
        <f t="shared" si="10"/>
        <v>3076536</v>
      </c>
      <c r="BU17" s="58">
        <f t="shared" si="11"/>
        <v>0</v>
      </c>
      <c r="BV17" s="55">
        <f t="shared" si="12"/>
        <v>0</v>
      </c>
      <c r="BW17" s="129">
        <f t="shared" si="13"/>
        <v>7</v>
      </c>
      <c r="BX17" s="129">
        <f t="shared" si="14"/>
        <v>3076536</v>
      </c>
      <c r="BY17" s="11">
        <f t="shared" si="15"/>
        <v>0</v>
      </c>
      <c r="BZ17" s="11">
        <f>IFERROR((1-(BT17/AD17)),0)</f>
        <v>-7.8870413276350693E-2</v>
      </c>
      <c r="CA17" s="136">
        <f t="shared" si="16"/>
        <v>0</v>
      </c>
      <c r="CB17" s="12">
        <f>IFERROR((BZ17/F17),0)</f>
        <v>-39.435206638175345</v>
      </c>
      <c r="CC17" s="140" t="s">
        <v>267</v>
      </c>
      <c r="CD17" s="121">
        <f t="shared" si="18"/>
        <v>1</v>
      </c>
      <c r="CE17" s="11">
        <f>IFERROR((1-(BV17/AR17)),0)</f>
        <v>1</v>
      </c>
      <c r="CF17" s="122">
        <f t="shared" si="0"/>
        <v>0</v>
      </c>
      <c r="CG17" s="122">
        <f t="shared" si="1"/>
        <v>500</v>
      </c>
      <c r="CH17" s="140" t="s">
        <v>268</v>
      </c>
      <c r="CI17" s="121">
        <f t="shared" si="20"/>
        <v>0</v>
      </c>
      <c r="CJ17" s="121">
        <f>IFERROR((1-(BX17/AT17)),0)</f>
        <v>0.42279534887124182</v>
      </c>
      <c r="CK17" s="122">
        <f t="shared" si="22"/>
        <v>0</v>
      </c>
      <c r="CL17" s="122">
        <f t="shared" si="23"/>
        <v>211.3976744356209</v>
      </c>
    </row>
    <row r="18" spans="1:90" ht="73.900000000000006" customHeight="1" x14ac:dyDescent="0.35">
      <c r="A18" s="175"/>
      <c r="B18" s="176"/>
      <c r="C18" s="22" t="s">
        <v>160</v>
      </c>
      <c r="D18" s="22" t="s">
        <v>161</v>
      </c>
      <c r="E18" s="47" t="s">
        <v>99</v>
      </c>
      <c r="F18" s="46">
        <v>0</v>
      </c>
      <c r="G18" s="23">
        <v>0</v>
      </c>
      <c r="H18" s="23" t="s">
        <v>266</v>
      </c>
      <c r="I18" s="36">
        <v>0</v>
      </c>
      <c r="J18" s="55">
        <v>0</v>
      </c>
      <c r="K18" s="36">
        <v>0</v>
      </c>
      <c r="L18" s="55">
        <v>0</v>
      </c>
      <c r="M18" s="36">
        <v>0</v>
      </c>
      <c r="N18" s="36">
        <v>0</v>
      </c>
      <c r="O18" s="55">
        <v>0</v>
      </c>
      <c r="P18" s="55">
        <v>0</v>
      </c>
      <c r="Q18" s="36">
        <v>0</v>
      </c>
      <c r="R18" s="55">
        <v>0</v>
      </c>
      <c r="S18" s="36">
        <v>0</v>
      </c>
      <c r="T18" s="55">
        <v>0</v>
      </c>
      <c r="U18" s="36">
        <v>0</v>
      </c>
      <c r="V18" s="55">
        <v>0</v>
      </c>
      <c r="W18" s="58">
        <f t="shared" si="2"/>
        <v>0</v>
      </c>
      <c r="X18" s="21">
        <f t="shared" si="2"/>
        <v>0</v>
      </c>
      <c r="Y18" s="58">
        <f t="shared" si="3"/>
        <v>0</v>
      </c>
      <c r="Z18" s="21">
        <f t="shared" si="4"/>
        <v>0</v>
      </c>
      <c r="AA18" s="36">
        <v>0</v>
      </c>
      <c r="AB18" s="36">
        <v>0</v>
      </c>
      <c r="AC18" s="50">
        <v>0</v>
      </c>
      <c r="AD18" s="21">
        <v>0</v>
      </c>
      <c r="AE18" s="58">
        <v>0</v>
      </c>
      <c r="AF18" s="21">
        <v>0</v>
      </c>
      <c r="AG18" s="58">
        <v>0</v>
      </c>
      <c r="AH18" s="21">
        <v>0</v>
      </c>
      <c r="AI18" s="58">
        <v>0</v>
      </c>
      <c r="AJ18" s="21">
        <v>0</v>
      </c>
      <c r="AK18" s="58">
        <v>0</v>
      </c>
      <c r="AL18" s="21">
        <v>0</v>
      </c>
      <c r="AM18" s="58">
        <v>0</v>
      </c>
      <c r="AN18" s="21">
        <v>0</v>
      </c>
      <c r="AO18" s="58">
        <v>0</v>
      </c>
      <c r="AP18" s="21">
        <v>0</v>
      </c>
      <c r="AQ18" s="145">
        <f t="shared" si="5"/>
        <v>0</v>
      </c>
      <c r="AR18" s="145">
        <f t="shared" si="6"/>
        <v>0</v>
      </c>
      <c r="AS18" s="145">
        <f t="shared" si="7"/>
        <v>0</v>
      </c>
      <c r="AT18" s="145">
        <f t="shared" si="8"/>
        <v>0</v>
      </c>
      <c r="AU18" s="58">
        <v>0</v>
      </c>
      <c r="AV18" s="21">
        <v>0</v>
      </c>
      <c r="AW18" s="58">
        <v>0</v>
      </c>
      <c r="AX18" s="21">
        <v>0</v>
      </c>
      <c r="AY18" s="58">
        <v>0</v>
      </c>
      <c r="AZ18" s="21">
        <v>0</v>
      </c>
      <c r="BA18" s="58">
        <v>0</v>
      </c>
      <c r="BB18" s="21">
        <v>0</v>
      </c>
      <c r="BC18" s="58">
        <v>0</v>
      </c>
      <c r="BD18" s="21">
        <v>0</v>
      </c>
      <c r="BE18" s="58">
        <v>0</v>
      </c>
      <c r="BF18" s="21">
        <v>0</v>
      </c>
      <c r="BG18" s="58">
        <v>0</v>
      </c>
      <c r="BH18" s="21">
        <v>0</v>
      </c>
      <c r="BI18" s="58">
        <v>0</v>
      </c>
      <c r="BJ18" s="21">
        <v>0</v>
      </c>
      <c r="BK18" s="58">
        <v>0</v>
      </c>
      <c r="BL18" s="21">
        <v>0</v>
      </c>
      <c r="BM18" s="58">
        <v>0</v>
      </c>
      <c r="BN18" s="21">
        <v>0</v>
      </c>
      <c r="BO18" s="58">
        <v>0</v>
      </c>
      <c r="BP18" s="21">
        <v>0</v>
      </c>
      <c r="BQ18" s="58">
        <v>0</v>
      </c>
      <c r="BR18" s="21">
        <v>0</v>
      </c>
      <c r="BS18" s="58">
        <f t="shared" si="9"/>
        <v>0</v>
      </c>
      <c r="BT18" s="55">
        <f t="shared" si="10"/>
        <v>0</v>
      </c>
      <c r="BU18" s="58">
        <f t="shared" si="11"/>
        <v>0</v>
      </c>
      <c r="BV18" s="55">
        <f t="shared" si="12"/>
        <v>0</v>
      </c>
      <c r="BW18" s="129">
        <f t="shared" si="13"/>
        <v>0</v>
      </c>
      <c r="BX18" s="129">
        <f t="shared" si="14"/>
        <v>0</v>
      </c>
      <c r="BY18" s="11">
        <f t="shared" si="15"/>
        <v>0</v>
      </c>
      <c r="BZ18" s="11">
        <f t="shared" si="24"/>
        <v>0</v>
      </c>
      <c r="CA18" s="136">
        <f t="shared" si="16"/>
        <v>0</v>
      </c>
      <c r="CB18" s="12">
        <f t="shared" si="17"/>
        <v>0</v>
      </c>
      <c r="CC18" s="140" t="s">
        <v>269</v>
      </c>
      <c r="CD18" s="121">
        <f t="shared" si="18"/>
        <v>0</v>
      </c>
      <c r="CE18" s="11">
        <f t="shared" si="19"/>
        <v>0</v>
      </c>
      <c r="CF18" s="122">
        <f t="shared" si="0"/>
        <v>0</v>
      </c>
      <c r="CG18" s="122">
        <f t="shared" si="1"/>
        <v>0</v>
      </c>
      <c r="CH18" s="140" t="s">
        <v>269</v>
      </c>
      <c r="CI18" s="121">
        <f t="shared" si="20"/>
        <v>0</v>
      </c>
      <c r="CJ18" s="121">
        <f t="shared" si="21"/>
        <v>0</v>
      </c>
      <c r="CK18" s="122">
        <f t="shared" si="22"/>
        <v>0</v>
      </c>
      <c r="CL18" s="122">
        <f t="shared" si="23"/>
        <v>0</v>
      </c>
    </row>
    <row r="19" spans="1:90" ht="315" customHeight="1" x14ac:dyDescent="0.35">
      <c r="A19" s="175"/>
      <c r="B19" s="22" t="s">
        <v>163</v>
      </c>
      <c r="C19" s="22" t="s">
        <v>164</v>
      </c>
      <c r="D19" s="22" t="s">
        <v>157</v>
      </c>
      <c r="E19" s="47" t="s">
        <v>99</v>
      </c>
      <c r="F19" s="127">
        <v>5.0000000000000001E-3</v>
      </c>
      <c r="G19" s="23">
        <v>0</v>
      </c>
      <c r="H19" s="23" t="s">
        <v>270</v>
      </c>
      <c r="I19" s="56">
        <v>30</v>
      </c>
      <c r="J19" s="55">
        <v>21590540</v>
      </c>
      <c r="K19" s="56">
        <v>30</v>
      </c>
      <c r="L19" s="21">
        <v>3734620</v>
      </c>
      <c r="M19" s="56">
        <v>30</v>
      </c>
      <c r="N19" s="21">
        <v>3808300</v>
      </c>
      <c r="O19" s="56">
        <v>30</v>
      </c>
      <c r="P19" s="21">
        <v>3811730</v>
      </c>
      <c r="Q19" s="56">
        <v>30</v>
      </c>
      <c r="R19" s="21">
        <v>3499490</v>
      </c>
      <c r="S19" s="56">
        <v>30</v>
      </c>
      <c r="T19" s="21">
        <v>3599330</v>
      </c>
      <c r="U19" s="56">
        <v>30</v>
      </c>
      <c r="V19" s="21">
        <v>3782590</v>
      </c>
      <c r="W19" s="58">
        <f t="shared" si="2"/>
        <v>30</v>
      </c>
      <c r="X19" s="21">
        <f t="shared" si="2"/>
        <v>21590540</v>
      </c>
      <c r="Y19" s="58">
        <f>AVERAGE(K19,M19,O19,Q19,S19,U19)</f>
        <v>30</v>
      </c>
      <c r="Z19" s="21">
        <f t="shared" si="4"/>
        <v>22236060</v>
      </c>
      <c r="AA19" s="56">
        <f>AVERAGE(W19,Y19)</f>
        <v>30</v>
      </c>
      <c r="AB19" s="48">
        <f>Z19+X19</f>
        <v>43826600</v>
      </c>
      <c r="AC19" s="56">
        <v>30</v>
      </c>
      <c r="AD19" s="21">
        <v>21175800</v>
      </c>
      <c r="AE19" s="58">
        <v>30</v>
      </c>
      <c r="AF19" s="21">
        <v>3577050</v>
      </c>
      <c r="AG19" s="58">
        <v>30</v>
      </c>
      <c r="AH19" s="21">
        <v>2541590</v>
      </c>
      <c r="AI19" s="58">
        <v>30</v>
      </c>
      <c r="AJ19" s="21">
        <v>1660430</v>
      </c>
      <c r="AK19" s="58">
        <v>30</v>
      </c>
      <c r="AL19" s="21">
        <v>1699710</v>
      </c>
      <c r="AM19" s="58">
        <v>30</v>
      </c>
      <c r="AN19" s="21">
        <v>1637750</v>
      </c>
      <c r="AO19" s="58">
        <v>30</v>
      </c>
      <c r="AP19" s="21">
        <v>1634750</v>
      </c>
      <c r="AQ19" s="145">
        <v>30</v>
      </c>
      <c r="AR19" s="145">
        <f t="shared" si="6"/>
        <v>12751280</v>
      </c>
      <c r="AS19" s="145">
        <v>30</v>
      </c>
      <c r="AT19" s="145">
        <f t="shared" si="8"/>
        <v>33927080</v>
      </c>
      <c r="AU19" s="58">
        <v>30</v>
      </c>
      <c r="AV19" s="21">
        <v>1534520</v>
      </c>
      <c r="AW19" s="58">
        <v>30</v>
      </c>
      <c r="AX19" s="21">
        <v>1684950</v>
      </c>
      <c r="AY19" s="58">
        <v>30</v>
      </c>
      <c r="AZ19" s="21">
        <v>1537800</v>
      </c>
      <c r="BA19" s="58">
        <v>30</v>
      </c>
      <c r="BB19" s="138">
        <v>1427400</v>
      </c>
      <c r="BC19" s="58">
        <v>30</v>
      </c>
      <c r="BD19" s="21">
        <v>1594940</v>
      </c>
      <c r="BE19" s="58">
        <v>30</v>
      </c>
      <c r="BF19" s="21">
        <v>1525260</v>
      </c>
      <c r="BG19" s="58">
        <v>30</v>
      </c>
      <c r="BH19" s="21">
        <v>1558290</v>
      </c>
      <c r="BI19" s="58">
        <v>30</v>
      </c>
      <c r="BJ19" s="21">
        <v>1612420</v>
      </c>
      <c r="BK19" s="58">
        <v>30</v>
      </c>
      <c r="BL19" s="21">
        <v>1293710</v>
      </c>
      <c r="BM19" s="58">
        <v>30</v>
      </c>
      <c r="BN19" s="21">
        <v>1205150</v>
      </c>
      <c r="BO19" s="58">
        <v>30</v>
      </c>
      <c r="BP19" s="21">
        <v>1116550</v>
      </c>
      <c r="BQ19" s="58">
        <v>30</v>
      </c>
      <c r="BR19" s="21">
        <v>1070470</v>
      </c>
      <c r="BS19" s="58">
        <f>SUM(AU19+AW19+AY19+BA19+BC19+BE19)/6</f>
        <v>30</v>
      </c>
      <c r="BT19" s="55">
        <f>SUM(AV19+AX19+AZ19+BB19+BD19+BF19)</f>
        <v>9304870</v>
      </c>
      <c r="BU19" s="58">
        <v>30</v>
      </c>
      <c r="BV19" s="55">
        <f>SUM(BH19+BJ19+BL19+BN19+BP19+BR19)</f>
        <v>7856590</v>
      </c>
      <c r="BW19" s="129">
        <v>30</v>
      </c>
      <c r="BX19" s="129">
        <f>+BT19+BV19</f>
        <v>17161460</v>
      </c>
      <c r="BY19" s="11">
        <f t="shared" si="15"/>
        <v>0</v>
      </c>
      <c r="BZ19" s="11">
        <f>IFERROR((1-(BT19/AD19)),0)</f>
        <v>0.56058944644358188</v>
      </c>
      <c r="CA19" s="136">
        <f t="shared" si="16"/>
        <v>0</v>
      </c>
      <c r="CB19" s="12">
        <f t="shared" si="17"/>
        <v>112.11788928871637</v>
      </c>
      <c r="CC19" s="140" t="s">
        <v>271</v>
      </c>
      <c r="CD19" s="121">
        <f t="shared" si="18"/>
        <v>0</v>
      </c>
      <c r="CE19" s="11">
        <f t="shared" si="19"/>
        <v>0.38385871849728026</v>
      </c>
      <c r="CF19" s="122">
        <f t="shared" si="0"/>
        <v>0</v>
      </c>
      <c r="CG19" s="122">
        <f t="shared" si="1"/>
        <v>76.771743699456053</v>
      </c>
      <c r="CH19" s="140" t="s">
        <v>272</v>
      </c>
      <c r="CI19" s="121">
        <f t="shared" si="20"/>
        <v>0</v>
      </c>
      <c r="CJ19" s="121">
        <f t="shared" si="21"/>
        <v>0.49416631198440897</v>
      </c>
      <c r="CK19" s="122">
        <f t="shared" si="22"/>
        <v>0</v>
      </c>
      <c r="CL19" s="122">
        <f t="shared" si="23"/>
        <v>98.833262396881793</v>
      </c>
    </row>
    <row r="20" spans="1:90" ht="58" x14ac:dyDescent="0.35">
      <c r="A20" s="175"/>
      <c r="B20" s="176" t="s">
        <v>166</v>
      </c>
      <c r="C20" s="22" t="s">
        <v>167</v>
      </c>
      <c r="D20" s="22" t="s">
        <v>153</v>
      </c>
      <c r="E20" s="45" t="s">
        <v>101</v>
      </c>
      <c r="F20" s="23" t="s">
        <v>136</v>
      </c>
      <c r="G20" s="23" t="s">
        <v>136</v>
      </c>
      <c r="H20" s="23" t="s">
        <v>266</v>
      </c>
      <c r="I20" s="23" t="s">
        <v>136</v>
      </c>
      <c r="J20" s="55" t="s">
        <v>136</v>
      </c>
      <c r="K20" s="23" t="s">
        <v>136</v>
      </c>
      <c r="L20" s="55" t="s">
        <v>136</v>
      </c>
      <c r="M20" s="55" t="s">
        <v>136</v>
      </c>
      <c r="N20" s="55" t="s">
        <v>136</v>
      </c>
      <c r="O20" s="55" t="s">
        <v>136</v>
      </c>
      <c r="P20" s="55" t="s">
        <v>136</v>
      </c>
      <c r="Q20" s="55" t="s">
        <v>136</v>
      </c>
      <c r="R20" s="55" t="s">
        <v>136</v>
      </c>
      <c r="S20" s="55" t="s">
        <v>136</v>
      </c>
      <c r="T20" s="55" t="s">
        <v>136</v>
      </c>
      <c r="U20" s="55" t="s">
        <v>136</v>
      </c>
      <c r="V20" s="55" t="s">
        <v>136</v>
      </c>
      <c r="W20" s="58">
        <v>0</v>
      </c>
      <c r="X20" s="55">
        <v>0</v>
      </c>
      <c r="Y20" s="58">
        <v>0</v>
      </c>
      <c r="Z20" s="55">
        <v>0</v>
      </c>
      <c r="AA20" s="58">
        <v>0</v>
      </c>
      <c r="AB20" s="55">
        <v>0</v>
      </c>
      <c r="AC20" s="58">
        <v>0</v>
      </c>
      <c r="AD20" s="55">
        <v>0</v>
      </c>
      <c r="AE20" s="23"/>
      <c r="AF20" s="21"/>
      <c r="AG20" s="23"/>
      <c r="AH20" s="21"/>
      <c r="AI20" s="23"/>
      <c r="AJ20" s="21"/>
      <c r="AK20" s="23"/>
      <c r="AL20" s="21"/>
      <c r="AM20" s="23"/>
      <c r="AN20" s="21"/>
      <c r="AO20" s="23"/>
      <c r="AP20" s="58"/>
      <c r="AQ20" s="58">
        <v>0</v>
      </c>
      <c r="AR20" s="55">
        <v>0</v>
      </c>
      <c r="AS20" s="58">
        <v>0</v>
      </c>
      <c r="AT20" s="55">
        <v>0</v>
      </c>
      <c r="AU20" s="58">
        <v>0</v>
      </c>
      <c r="AV20" s="55">
        <v>0</v>
      </c>
      <c r="AW20" s="58">
        <v>0</v>
      </c>
      <c r="AX20" s="55">
        <v>0</v>
      </c>
      <c r="AY20" s="58">
        <v>0</v>
      </c>
      <c r="AZ20" s="55">
        <v>0</v>
      </c>
      <c r="BA20" s="58">
        <v>0</v>
      </c>
      <c r="BB20" s="55">
        <v>0</v>
      </c>
      <c r="BC20" s="58">
        <v>0</v>
      </c>
      <c r="BD20" s="55">
        <v>0</v>
      </c>
      <c r="BE20" s="58">
        <v>0</v>
      </c>
      <c r="BF20" s="55">
        <v>0</v>
      </c>
      <c r="BG20" s="58">
        <v>0</v>
      </c>
      <c r="BH20" s="55">
        <v>0</v>
      </c>
      <c r="BI20" s="58">
        <v>0</v>
      </c>
      <c r="BJ20" s="55">
        <v>0</v>
      </c>
      <c r="BK20" s="58">
        <v>0</v>
      </c>
      <c r="BL20" s="55">
        <v>0</v>
      </c>
      <c r="BM20" s="58">
        <v>0</v>
      </c>
      <c r="BN20" s="55">
        <v>0</v>
      </c>
      <c r="BO20" s="58">
        <v>0</v>
      </c>
      <c r="BP20" s="55">
        <v>0</v>
      </c>
      <c r="BQ20" s="58">
        <v>0</v>
      </c>
      <c r="BR20" s="55">
        <v>0</v>
      </c>
      <c r="BS20" s="58">
        <v>0</v>
      </c>
      <c r="BT20" s="55">
        <v>0</v>
      </c>
      <c r="BU20" s="58">
        <f t="shared" si="11"/>
        <v>0</v>
      </c>
      <c r="BV20" s="55">
        <f t="shared" si="12"/>
        <v>0</v>
      </c>
      <c r="BW20" s="129">
        <f t="shared" si="13"/>
        <v>0</v>
      </c>
      <c r="BX20" s="129">
        <f t="shared" si="14"/>
        <v>0</v>
      </c>
      <c r="BY20" s="11">
        <f t="shared" si="15"/>
        <v>0</v>
      </c>
      <c r="BZ20" s="11">
        <f t="shared" si="24"/>
        <v>0</v>
      </c>
      <c r="CA20" s="136">
        <f t="shared" si="16"/>
        <v>0</v>
      </c>
      <c r="CB20" s="12">
        <f t="shared" si="17"/>
        <v>0</v>
      </c>
      <c r="CC20" s="140" t="s">
        <v>273</v>
      </c>
      <c r="CD20" s="121">
        <f t="shared" si="18"/>
        <v>0</v>
      </c>
      <c r="CE20" s="11">
        <f t="shared" si="19"/>
        <v>0</v>
      </c>
      <c r="CF20" s="122">
        <f t="shared" si="0"/>
        <v>0</v>
      </c>
      <c r="CG20" s="122">
        <f t="shared" si="1"/>
        <v>0</v>
      </c>
      <c r="CH20" s="140" t="s">
        <v>274</v>
      </c>
      <c r="CI20" s="121">
        <f t="shared" si="20"/>
        <v>0</v>
      </c>
      <c r="CJ20" s="121">
        <f t="shared" si="21"/>
        <v>0</v>
      </c>
      <c r="CK20" s="122">
        <f t="shared" si="22"/>
        <v>0</v>
      </c>
      <c r="CL20" s="122">
        <f t="shared" si="23"/>
        <v>0</v>
      </c>
    </row>
    <row r="21" spans="1:90" ht="87" x14ac:dyDescent="0.35">
      <c r="A21" s="175"/>
      <c r="B21" s="176"/>
      <c r="C21" s="22" t="s">
        <v>169</v>
      </c>
      <c r="D21" s="22" t="s">
        <v>170</v>
      </c>
      <c r="E21" s="45" t="s">
        <v>101</v>
      </c>
      <c r="F21" s="23" t="s">
        <v>136</v>
      </c>
      <c r="G21" s="23" t="s">
        <v>136</v>
      </c>
      <c r="H21" s="23" t="s">
        <v>266</v>
      </c>
      <c r="I21" s="56">
        <v>3</v>
      </c>
      <c r="J21" s="55">
        <v>0</v>
      </c>
      <c r="K21" s="56">
        <v>3</v>
      </c>
      <c r="L21" s="55">
        <v>0</v>
      </c>
      <c r="M21" s="56">
        <v>3</v>
      </c>
      <c r="N21" s="55">
        <v>0</v>
      </c>
      <c r="O21" s="56">
        <v>3</v>
      </c>
      <c r="P21" s="55">
        <v>0</v>
      </c>
      <c r="Q21" s="56">
        <v>3</v>
      </c>
      <c r="R21" s="55">
        <v>0</v>
      </c>
      <c r="S21" s="56">
        <v>3</v>
      </c>
      <c r="T21" s="55">
        <v>0</v>
      </c>
      <c r="U21" s="56">
        <v>3</v>
      </c>
      <c r="V21" s="55">
        <v>0</v>
      </c>
      <c r="W21" s="58">
        <f t="shared" si="2"/>
        <v>3</v>
      </c>
      <c r="X21" s="21">
        <f t="shared" si="2"/>
        <v>0</v>
      </c>
      <c r="Y21" s="116">
        <f>AVERAGE(U21,S21,Q21,O21,M21,K21)</f>
        <v>3</v>
      </c>
      <c r="Z21" s="21">
        <f t="shared" si="4"/>
        <v>0</v>
      </c>
      <c r="AA21" s="116">
        <f>AVERAGE(W21,U21,S21,Q21,O21,M21)</f>
        <v>3</v>
      </c>
      <c r="AB21" s="21">
        <f t="shared" ref="AB21" si="25">N21+P21+R21+T21+V21+X21</f>
        <v>0</v>
      </c>
      <c r="AC21" s="56">
        <v>3</v>
      </c>
      <c r="AD21" s="21">
        <v>0</v>
      </c>
      <c r="AE21" s="56">
        <v>3</v>
      </c>
      <c r="AF21" s="21">
        <v>0</v>
      </c>
      <c r="AG21" s="56">
        <v>3</v>
      </c>
      <c r="AH21" s="21">
        <v>0</v>
      </c>
      <c r="AI21" s="56">
        <v>3</v>
      </c>
      <c r="AJ21" s="21">
        <v>0</v>
      </c>
      <c r="AK21" s="56">
        <v>3</v>
      </c>
      <c r="AL21" s="21">
        <v>0</v>
      </c>
      <c r="AM21" s="56">
        <v>3</v>
      </c>
      <c r="AN21" s="21">
        <v>0</v>
      </c>
      <c r="AO21" s="56">
        <v>3</v>
      </c>
      <c r="AP21" s="21">
        <v>0</v>
      </c>
      <c r="AQ21" s="145">
        <f t="shared" si="5"/>
        <v>18</v>
      </c>
      <c r="AR21" s="145">
        <f t="shared" si="6"/>
        <v>0</v>
      </c>
      <c r="AS21" s="145">
        <f t="shared" si="7"/>
        <v>21</v>
      </c>
      <c r="AT21" s="145">
        <f t="shared" si="8"/>
        <v>0</v>
      </c>
      <c r="AU21" s="56">
        <v>3</v>
      </c>
      <c r="AV21" s="21">
        <v>0</v>
      </c>
      <c r="AW21" s="56">
        <v>3</v>
      </c>
      <c r="AX21" s="21">
        <v>0</v>
      </c>
      <c r="AY21" s="56">
        <v>3</v>
      </c>
      <c r="AZ21" s="21">
        <v>0</v>
      </c>
      <c r="BA21" s="56">
        <v>3</v>
      </c>
      <c r="BB21" s="21">
        <v>0</v>
      </c>
      <c r="BC21" s="56">
        <v>3</v>
      </c>
      <c r="BD21" s="21">
        <v>0</v>
      </c>
      <c r="BE21" s="56">
        <v>3</v>
      </c>
      <c r="BF21" s="21">
        <v>0</v>
      </c>
      <c r="BG21" s="56">
        <v>3</v>
      </c>
      <c r="BH21" s="21">
        <v>0</v>
      </c>
      <c r="BI21" s="56">
        <v>3</v>
      </c>
      <c r="BJ21" s="21">
        <v>0</v>
      </c>
      <c r="BK21" s="56">
        <v>3</v>
      </c>
      <c r="BL21" s="21">
        <v>0</v>
      </c>
      <c r="BM21" s="56">
        <v>3</v>
      </c>
      <c r="BN21" s="21">
        <v>0</v>
      </c>
      <c r="BO21" s="56">
        <v>3</v>
      </c>
      <c r="BP21" s="21">
        <v>0</v>
      </c>
      <c r="BQ21" s="56">
        <v>3</v>
      </c>
      <c r="BR21" s="21">
        <v>0</v>
      </c>
      <c r="BS21" s="58">
        <f>SUM(AU21+AW21+AY21+BA21+BC21+BE21)/6</f>
        <v>3</v>
      </c>
      <c r="BT21" s="55">
        <f t="shared" si="10"/>
        <v>0</v>
      </c>
      <c r="BU21" s="58">
        <f t="shared" si="11"/>
        <v>18</v>
      </c>
      <c r="BV21" s="55">
        <f t="shared" si="12"/>
        <v>0</v>
      </c>
      <c r="BW21" s="129">
        <f t="shared" si="13"/>
        <v>21</v>
      </c>
      <c r="BX21" s="129">
        <f t="shared" si="14"/>
        <v>0</v>
      </c>
      <c r="BY21" s="11">
        <f t="shared" si="15"/>
        <v>0</v>
      </c>
      <c r="BZ21" s="11">
        <f t="shared" si="24"/>
        <v>0</v>
      </c>
      <c r="CA21" s="136">
        <f t="shared" si="16"/>
        <v>0</v>
      </c>
      <c r="CB21" s="12">
        <f t="shared" si="17"/>
        <v>0</v>
      </c>
      <c r="CC21" s="140" t="s">
        <v>275</v>
      </c>
      <c r="CD21" s="121">
        <f t="shared" si="18"/>
        <v>0</v>
      </c>
      <c r="CE21" s="11">
        <f t="shared" si="19"/>
        <v>0</v>
      </c>
      <c r="CF21" s="122">
        <f t="shared" si="0"/>
        <v>0</v>
      </c>
      <c r="CG21" s="122">
        <f t="shared" si="1"/>
        <v>0</v>
      </c>
      <c r="CH21" s="140" t="s">
        <v>276</v>
      </c>
      <c r="CI21" s="121">
        <f t="shared" si="20"/>
        <v>0</v>
      </c>
      <c r="CJ21" s="121">
        <f t="shared" si="21"/>
        <v>0</v>
      </c>
      <c r="CK21" s="122">
        <f t="shared" si="22"/>
        <v>0</v>
      </c>
      <c r="CL21" s="122">
        <f t="shared" si="23"/>
        <v>0</v>
      </c>
    </row>
    <row r="22" spans="1:90" ht="138" customHeight="1" x14ac:dyDescent="0.35">
      <c r="A22" s="175"/>
      <c r="B22" s="176"/>
      <c r="C22" s="22" t="s">
        <v>172</v>
      </c>
      <c r="D22" s="22" t="s">
        <v>153</v>
      </c>
      <c r="E22" s="45" t="s">
        <v>101</v>
      </c>
      <c r="F22" s="23" t="s">
        <v>136</v>
      </c>
      <c r="G22" s="23" t="s">
        <v>136</v>
      </c>
      <c r="H22" s="23" t="s">
        <v>266</v>
      </c>
      <c r="I22" s="23" t="s">
        <v>136</v>
      </c>
      <c r="J22" s="55">
        <v>4249694</v>
      </c>
      <c r="K22" s="23" t="s">
        <v>136</v>
      </c>
      <c r="L22" s="21">
        <v>2369244</v>
      </c>
      <c r="M22" s="23" t="s">
        <v>136</v>
      </c>
      <c r="N22" s="21">
        <v>0</v>
      </c>
      <c r="O22" s="23" t="s">
        <v>136</v>
      </c>
      <c r="P22" s="21">
        <v>914547</v>
      </c>
      <c r="Q22" s="23" t="s">
        <v>136</v>
      </c>
      <c r="R22" s="21">
        <v>0</v>
      </c>
      <c r="S22" s="23" t="s">
        <v>136</v>
      </c>
      <c r="T22" s="21">
        <v>835558</v>
      </c>
      <c r="U22" s="23" t="s">
        <v>136</v>
      </c>
      <c r="V22" s="21">
        <v>2844643</v>
      </c>
      <c r="W22" s="58">
        <v>0</v>
      </c>
      <c r="X22" s="21">
        <f t="shared" si="2"/>
        <v>4249694</v>
      </c>
      <c r="Y22" s="58">
        <v>0</v>
      </c>
      <c r="Z22" s="21">
        <f t="shared" si="4"/>
        <v>6963992</v>
      </c>
      <c r="AA22" s="58">
        <v>0</v>
      </c>
      <c r="AB22" s="48">
        <f>Z22+X22</f>
        <v>11213686</v>
      </c>
      <c r="AC22" s="58">
        <v>0</v>
      </c>
      <c r="AD22" s="21">
        <v>3217258</v>
      </c>
      <c r="AE22" s="23" t="s">
        <v>136</v>
      </c>
      <c r="AF22" s="21">
        <v>1217551</v>
      </c>
      <c r="AG22" s="23" t="s">
        <v>136</v>
      </c>
      <c r="AH22" s="21">
        <v>1315095</v>
      </c>
      <c r="AI22" s="23" t="s">
        <v>136</v>
      </c>
      <c r="AJ22" s="21">
        <v>0</v>
      </c>
      <c r="AK22" s="23" t="s">
        <v>136</v>
      </c>
      <c r="AL22" s="21">
        <v>775225</v>
      </c>
      <c r="AM22" s="23" t="s">
        <v>136</v>
      </c>
      <c r="AN22" s="21">
        <v>0</v>
      </c>
      <c r="AO22" s="23" t="s">
        <v>136</v>
      </c>
      <c r="AP22" s="21">
        <v>3551579</v>
      </c>
      <c r="AQ22" s="58">
        <v>0</v>
      </c>
      <c r="AR22" s="145">
        <f t="shared" si="6"/>
        <v>6859450</v>
      </c>
      <c r="AS22" s="58">
        <f t="shared" si="7"/>
        <v>0</v>
      </c>
      <c r="AT22" s="145">
        <f t="shared" si="8"/>
        <v>10076708</v>
      </c>
      <c r="AU22" s="58">
        <v>0</v>
      </c>
      <c r="AV22" s="21">
        <v>105000</v>
      </c>
      <c r="AW22" s="58">
        <v>0</v>
      </c>
      <c r="AX22" s="21">
        <v>0</v>
      </c>
      <c r="AY22" s="58">
        <v>0</v>
      </c>
      <c r="AZ22" s="21">
        <v>541995</v>
      </c>
      <c r="BA22" s="58">
        <v>0</v>
      </c>
      <c r="BB22" s="21">
        <v>2970555</v>
      </c>
      <c r="BC22" s="58">
        <v>0</v>
      </c>
      <c r="BD22" s="21">
        <v>0</v>
      </c>
      <c r="BE22" s="58">
        <v>0</v>
      </c>
      <c r="BF22" s="139">
        <v>3350370</v>
      </c>
      <c r="BG22" s="58">
        <v>0</v>
      </c>
      <c r="BH22" s="21">
        <v>0</v>
      </c>
      <c r="BI22" s="58">
        <v>0</v>
      </c>
      <c r="BJ22" s="21">
        <v>1541906</v>
      </c>
      <c r="BK22" s="58" t="s">
        <v>277</v>
      </c>
      <c r="BL22" s="21">
        <v>0</v>
      </c>
      <c r="BM22" s="58">
        <v>0</v>
      </c>
      <c r="BN22" s="21">
        <v>1503995</v>
      </c>
      <c r="BO22" s="58">
        <v>0</v>
      </c>
      <c r="BP22" s="21">
        <v>0</v>
      </c>
      <c r="BQ22" s="58">
        <v>0</v>
      </c>
      <c r="BR22" s="21">
        <v>37356792</v>
      </c>
      <c r="BS22" s="58">
        <f>SUM(AU22+AW22+AY22+BA22+BC22+BE22)/6</f>
        <v>0</v>
      </c>
      <c r="BT22" s="55">
        <f t="shared" si="10"/>
        <v>6967920</v>
      </c>
      <c r="BU22" s="58">
        <v>0</v>
      </c>
      <c r="BV22" s="55">
        <f>SUM(BH22+BJ22+BL22+BN22+BP22+BR22)</f>
        <v>40402693</v>
      </c>
      <c r="BW22" s="58">
        <v>0</v>
      </c>
      <c r="BX22" s="129">
        <f t="shared" si="14"/>
        <v>47370613</v>
      </c>
      <c r="BY22" s="11">
        <f t="shared" si="15"/>
        <v>0</v>
      </c>
      <c r="BZ22" s="11">
        <f t="shared" si="24"/>
        <v>-1.1657945990032506</v>
      </c>
      <c r="CA22" s="136">
        <f t="shared" si="16"/>
        <v>0</v>
      </c>
      <c r="CB22" s="12">
        <f t="shared" si="17"/>
        <v>0</v>
      </c>
      <c r="CC22" s="140" t="s">
        <v>278</v>
      </c>
      <c r="CD22" s="121">
        <f t="shared" si="18"/>
        <v>0</v>
      </c>
      <c r="CE22" s="11">
        <f t="shared" si="19"/>
        <v>-4.8900776301306959</v>
      </c>
      <c r="CF22" s="122">
        <f t="shared" si="0"/>
        <v>0</v>
      </c>
      <c r="CG22" s="122">
        <f t="shared" si="1"/>
        <v>0</v>
      </c>
      <c r="CH22" s="140" t="s">
        <v>279</v>
      </c>
      <c r="CI22" s="121">
        <f t="shared" si="20"/>
        <v>0</v>
      </c>
      <c r="CJ22" s="121">
        <f t="shared" si="21"/>
        <v>-3.701000862583296</v>
      </c>
      <c r="CK22" s="122">
        <f t="shared" si="22"/>
        <v>0</v>
      </c>
      <c r="CL22" s="122">
        <f t="shared" si="23"/>
        <v>0</v>
      </c>
    </row>
    <row r="23" spans="1:90" ht="136.5" customHeight="1" x14ac:dyDescent="0.35">
      <c r="A23" s="175"/>
      <c r="B23" s="176"/>
      <c r="C23" s="133" t="s">
        <v>280</v>
      </c>
      <c r="D23" s="22" t="s">
        <v>175</v>
      </c>
      <c r="E23" s="45" t="s">
        <v>101</v>
      </c>
      <c r="F23" s="23" t="s">
        <v>136</v>
      </c>
      <c r="G23" s="23" t="s">
        <v>136</v>
      </c>
      <c r="H23" s="23" t="s">
        <v>266</v>
      </c>
      <c r="I23" s="59">
        <v>396.92</v>
      </c>
      <c r="J23" s="55">
        <v>3434082</v>
      </c>
      <c r="K23" s="58">
        <v>76</v>
      </c>
      <c r="L23" s="120">
        <v>678442</v>
      </c>
      <c r="M23" s="58">
        <v>84</v>
      </c>
      <c r="N23" s="21">
        <v>743606</v>
      </c>
      <c r="O23" s="58">
        <v>73</v>
      </c>
      <c r="P23" s="21">
        <v>526666</v>
      </c>
      <c r="Q23" s="58">
        <v>74</v>
      </c>
      <c r="R23" s="21">
        <v>796830</v>
      </c>
      <c r="S23" s="58">
        <v>82.29</v>
      </c>
      <c r="T23" s="21">
        <v>720228</v>
      </c>
      <c r="U23" s="58">
        <v>87.86</v>
      </c>
      <c r="V23" s="21">
        <v>782120</v>
      </c>
      <c r="W23" s="58">
        <f t="shared" si="2"/>
        <v>396.92</v>
      </c>
      <c r="X23" s="21">
        <f t="shared" si="2"/>
        <v>3434082</v>
      </c>
      <c r="Y23" s="58">
        <f t="shared" si="3"/>
        <v>477.15000000000003</v>
      </c>
      <c r="Z23" s="21">
        <f t="shared" si="4"/>
        <v>4247892</v>
      </c>
      <c r="AA23" s="58">
        <f>W23+Y23</f>
        <v>874.07</v>
      </c>
      <c r="AB23" s="48">
        <f>Z23+X23</f>
        <v>7681974</v>
      </c>
      <c r="AC23" s="59">
        <v>270.81</v>
      </c>
      <c r="AD23" s="21">
        <v>2399687</v>
      </c>
      <c r="AE23" s="58">
        <v>42</v>
      </c>
      <c r="AF23" s="21">
        <v>386830</v>
      </c>
      <c r="AG23" s="58">
        <v>69</v>
      </c>
      <c r="AH23" s="21">
        <v>640071</v>
      </c>
      <c r="AI23" s="58">
        <v>79</v>
      </c>
      <c r="AJ23" s="21">
        <v>736901</v>
      </c>
      <c r="AK23" s="58">
        <v>87</v>
      </c>
      <c r="AL23" s="21">
        <v>823832</v>
      </c>
      <c r="AM23" s="58">
        <v>61</v>
      </c>
      <c r="AN23" s="21">
        <v>581101</v>
      </c>
      <c r="AO23" s="58">
        <v>89</v>
      </c>
      <c r="AP23" s="21">
        <v>866716</v>
      </c>
      <c r="AQ23" s="145">
        <f>SUM(AE23+AG23+AI23+AK23+AM23+AO23)</f>
        <v>427</v>
      </c>
      <c r="AR23" s="145">
        <f t="shared" si="6"/>
        <v>4035451</v>
      </c>
      <c r="AS23" s="145">
        <f t="shared" si="7"/>
        <v>697.81</v>
      </c>
      <c r="AT23" s="145">
        <f t="shared" si="8"/>
        <v>6435138</v>
      </c>
      <c r="AU23" s="58">
        <v>51</v>
      </c>
      <c r="AV23" s="21">
        <v>512500</v>
      </c>
      <c r="AW23" s="58">
        <v>80</v>
      </c>
      <c r="AX23" s="21">
        <v>816044</v>
      </c>
      <c r="AY23" s="58">
        <v>98</v>
      </c>
      <c r="AZ23" s="21">
        <v>1003250</v>
      </c>
      <c r="BA23" s="58">
        <v>91</v>
      </c>
      <c r="BB23" s="21">
        <v>984868</v>
      </c>
      <c r="BC23" s="58">
        <v>145</v>
      </c>
      <c r="BD23" s="21">
        <v>1619824</v>
      </c>
      <c r="BE23" s="58">
        <v>119</v>
      </c>
      <c r="BF23" s="139">
        <v>1364671</v>
      </c>
      <c r="BG23" s="58">
        <v>94</v>
      </c>
      <c r="BH23" s="21">
        <v>1051365</v>
      </c>
      <c r="BI23" s="58">
        <v>46</v>
      </c>
      <c r="BJ23" s="21">
        <v>452431</v>
      </c>
      <c r="BK23" s="58">
        <v>46</v>
      </c>
      <c r="BL23" s="21">
        <v>417636</v>
      </c>
      <c r="BM23" s="58">
        <v>42</v>
      </c>
      <c r="BN23" s="21">
        <v>382479</v>
      </c>
      <c r="BO23" s="58">
        <v>46</v>
      </c>
      <c r="BP23" s="21">
        <v>639250</v>
      </c>
      <c r="BQ23" s="58">
        <v>33.161000000000001</v>
      </c>
      <c r="BR23" s="21">
        <v>1420591</v>
      </c>
      <c r="BS23" s="58">
        <f>SUM(AU23+AW23+AY23+BA23+BC23+BE23)</f>
        <v>584</v>
      </c>
      <c r="BT23" s="55">
        <f>SUM(AV23+AX23+AZ23+BB23+BD23+BF23)</f>
        <v>6301157</v>
      </c>
      <c r="BU23" s="58">
        <f>SUM(BG23+BI23+BK23+BM23+BO23+BQ23)</f>
        <v>307.161</v>
      </c>
      <c r="BV23" s="55">
        <f>SUM(BH23+BJ23+BL23+BN23+BP23+BR23)</f>
        <v>4363752</v>
      </c>
      <c r="BW23" s="129">
        <f>+BS23+BU23</f>
        <v>891.16100000000006</v>
      </c>
      <c r="BX23" s="129">
        <f>+BT23+BV23</f>
        <v>10664909</v>
      </c>
      <c r="BY23" s="11">
        <f t="shared" si="15"/>
        <v>-1.1564934825154167</v>
      </c>
      <c r="BZ23" s="11">
        <f t="shared" si="24"/>
        <v>-1.6258245346163895</v>
      </c>
      <c r="CA23" s="136">
        <f t="shared" si="16"/>
        <v>0</v>
      </c>
      <c r="CB23" s="12">
        <f t="shared" si="17"/>
        <v>0</v>
      </c>
      <c r="CC23" s="140" t="s">
        <v>281</v>
      </c>
      <c r="CD23" s="121">
        <f t="shared" si="18"/>
        <v>0.28065339578454329</v>
      </c>
      <c r="CE23" s="11">
        <f t="shared" si="19"/>
        <v>-8.1354227817411306E-2</v>
      </c>
      <c r="CF23" s="122">
        <f t="shared" si="0"/>
        <v>0</v>
      </c>
      <c r="CG23" s="122">
        <f t="shared" si="1"/>
        <v>0</v>
      </c>
      <c r="CH23" s="140" t="s">
        <v>282</v>
      </c>
      <c r="CI23" s="121">
        <f t="shared" si="20"/>
        <v>-0.27708258695060284</v>
      </c>
      <c r="CJ23" s="121">
        <f t="shared" si="21"/>
        <v>-0.65729297491366934</v>
      </c>
      <c r="CK23" s="122">
        <f t="shared" si="22"/>
        <v>0</v>
      </c>
      <c r="CL23" s="122">
        <f t="shared" si="23"/>
        <v>0</v>
      </c>
    </row>
    <row r="24" spans="1:90" ht="150" customHeight="1" x14ac:dyDescent="0.35">
      <c r="A24" s="175"/>
      <c r="B24" s="160" t="s">
        <v>177</v>
      </c>
      <c r="C24" s="22" t="s">
        <v>178</v>
      </c>
      <c r="D24" s="22" t="s">
        <v>179</v>
      </c>
      <c r="E24" s="45" t="s">
        <v>101</v>
      </c>
      <c r="F24" s="23" t="s">
        <v>136</v>
      </c>
      <c r="G24" s="23" t="s">
        <v>136</v>
      </c>
      <c r="H24" s="23" t="s">
        <v>266</v>
      </c>
      <c r="I24" s="64">
        <v>66308</v>
      </c>
      <c r="J24" s="55">
        <v>8815318</v>
      </c>
      <c r="K24" s="64">
        <v>13298</v>
      </c>
      <c r="L24" s="21">
        <v>2327150</v>
      </c>
      <c r="M24" s="64">
        <v>9817</v>
      </c>
      <c r="N24" s="21">
        <v>1717975</v>
      </c>
      <c r="O24" s="64">
        <v>9691</v>
      </c>
      <c r="P24" s="21">
        <v>1695925</v>
      </c>
      <c r="Q24" s="64">
        <v>16805</v>
      </c>
      <c r="R24" s="21">
        <v>2940875</v>
      </c>
      <c r="S24" s="64">
        <v>43360</v>
      </c>
      <c r="T24" s="95">
        <v>7588000</v>
      </c>
      <c r="U24" s="64">
        <v>62477</v>
      </c>
      <c r="V24" s="96">
        <v>10933475</v>
      </c>
      <c r="W24" s="58">
        <f t="shared" si="2"/>
        <v>66308</v>
      </c>
      <c r="X24" s="21">
        <f t="shared" si="2"/>
        <v>8815318</v>
      </c>
      <c r="Y24" s="58">
        <f t="shared" si="3"/>
        <v>155448</v>
      </c>
      <c r="Z24" s="21">
        <f>+V24+T24+R24+P24+N24+L24</f>
        <v>27203400</v>
      </c>
      <c r="AA24" s="58">
        <f>W24+Y24</f>
        <v>221756</v>
      </c>
      <c r="AB24" s="119">
        <f>Z24+X24</f>
        <v>36018718</v>
      </c>
      <c r="AC24" s="59">
        <f>314816</f>
        <v>314816</v>
      </c>
      <c r="AD24" s="21">
        <v>57611328</v>
      </c>
      <c r="AE24" s="59">
        <v>50511</v>
      </c>
      <c r="AF24" s="21">
        <v>9243513</v>
      </c>
      <c r="AG24" s="59">
        <v>75484</v>
      </c>
      <c r="AH24" s="21">
        <v>13813572</v>
      </c>
      <c r="AI24" s="59">
        <v>59446</v>
      </c>
      <c r="AJ24" s="21">
        <v>10878618</v>
      </c>
      <c r="AK24" s="59">
        <v>35503</v>
      </c>
      <c r="AL24" s="21">
        <v>6497049</v>
      </c>
      <c r="AM24" s="59">
        <v>21978</v>
      </c>
      <c r="AN24" s="115">
        <v>4021974</v>
      </c>
      <c r="AO24" s="58">
        <v>56724</v>
      </c>
      <c r="AP24" s="21">
        <v>10380492</v>
      </c>
      <c r="AQ24" s="145">
        <f t="shared" si="5"/>
        <v>299646</v>
      </c>
      <c r="AR24" s="145">
        <f t="shared" si="6"/>
        <v>54835218</v>
      </c>
      <c r="AS24" s="145">
        <f t="shared" si="7"/>
        <v>614462</v>
      </c>
      <c r="AT24" s="145">
        <f t="shared" si="8"/>
        <v>112446546</v>
      </c>
      <c r="AU24" s="58">
        <v>25430</v>
      </c>
      <c r="AV24" s="21">
        <v>4857130</v>
      </c>
      <c r="AW24" s="58">
        <v>61350</v>
      </c>
      <c r="AX24" s="21">
        <v>11717850</v>
      </c>
      <c r="AY24" s="58">
        <v>72337</v>
      </c>
      <c r="AZ24" s="21">
        <v>13816367</v>
      </c>
      <c r="BA24" s="58">
        <v>40874</v>
      </c>
      <c r="BB24" s="21">
        <v>7806934</v>
      </c>
      <c r="BC24" s="58">
        <v>65358</v>
      </c>
      <c r="BD24" s="21">
        <v>12483378</v>
      </c>
      <c r="BE24" s="58">
        <v>44047</v>
      </c>
      <c r="BF24" s="21">
        <v>8412977</v>
      </c>
      <c r="BG24" s="58">
        <v>43198</v>
      </c>
      <c r="BH24" s="21">
        <v>8250818</v>
      </c>
      <c r="BI24" s="58">
        <v>50125</v>
      </c>
      <c r="BJ24" s="21">
        <v>9573875</v>
      </c>
      <c r="BK24" s="58">
        <v>40588</v>
      </c>
      <c r="BL24" s="21">
        <v>7752308</v>
      </c>
      <c r="BM24" s="58">
        <v>23891</v>
      </c>
      <c r="BN24" s="21">
        <v>4563181</v>
      </c>
      <c r="BO24" s="58">
        <v>34482</v>
      </c>
      <c r="BP24" s="21">
        <v>6586062</v>
      </c>
      <c r="BQ24" s="58">
        <v>30356</v>
      </c>
      <c r="BR24" s="21">
        <v>5797996</v>
      </c>
      <c r="BS24" s="58">
        <f t="shared" si="9"/>
        <v>309396</v>
      </c>
      <c r="BT24" s="55">
        <f t="shared" si="10"/>
        <v>59094636</v>
      </c>
      <c r="BU24" s="58">
        <f t="shared" si="11"/>
        <v>222640</v>
      </c>
      <c r="BV24" s="55">
        <f t="shared" si="12"/>
        <v>42524240</v>
      </c>
      <c r="BW24" s="129">
        <f t="shared" si="13"/>
        <v>532036</v>
      </c>
      <c r="BX24" s="129">
        <f t="shared" si="14"/>
        <v>101618876</v>
      </c>
      <c r="BY24" s="11">
        <f t="shared" si="15"/>
        <v>1.7216405773531229E-2</v>
      </c>
      <c r="BZ24" s="11">
        <f t="shared" si="24"/>
        <v>-2.5746811460412689E-2</v>
      </c>
      <c r="CA24" s="136">
        <f t="shared" si="16"/>
        <v>0</v>
      </c>
      <c r="CB24" s="12">
        <f t="shared" si="17"/>
        <v>0</v>
      </c>
      <c r="CC24" s="140" t="s">
        <v>283</v>
      </c>
      <c r="CD24" s="121">
        <f t="shared" si="18"/>
        <v>0.25698991476609068</v>
      </c>
      <c r="CE24" s="11">
        <f t="shared" si="19"/>
        <v>0.22450859956460822</v>
      </c>
      <c r="CF24" s="122">
        <f t="shared" si="0"/>
        <v>0</v>
      </c>
      <c r="CG24" s="122">
        <f t="shared" si="1"/>
        <v>0</v>
      </c>
      <c r="CH24" s="140" t="s">
        <v>284</v>
      </c>
      <c r="CI24" s="121">
        <f t="shared" si="20"/>
        <v>0.13414336443913533</v>
      </c>
      <c r="CJ24" s="121">
        <f t="shared" si="21"/>
        <v>9.6291708239753304E-2</v>
      </c>
      <c r="CK24" s="122">
        <f t="shared" si="22"/>
        <v>0</v>
      </c>
      <c r="CL24" s="122">
        <f t="shared" si="23"/>
        <v>0</v>
      </c>
    </row>
    <row r="25" spans="1:90" ht="121.15" customHeight="1" x14ac:dyDescent="0.35">
      <c r="A25" s="175"/>
      <c r="B25" s="161"/>
      <c r="C25" s="22" t="s">
        <v>181</v>
      </c>
      <c r="D25" s="22" t="s">
        <v>182</v>
      </c>
      <c r="E25" s="45" t="s">
        <v>101</v>
      </c>
      <c r="F25" s="23" t="s">
        <v>136</v>
      </c>
      <c r="G25" s="23" t="s">
        <v>136</v>
      </c>
      <c r="H25" s="23" t="s">
        <v>266</v>
      </c>
      <c r="I25" s="64">
        <f>2965</f>
        <v>2965</v>
      </c>
      <c r="J25" s="55">
        <v>465545</v>
      </c>
      <c r="K25" s="64">
        <v>811</v>
      </c>
      <c r="L25" s="21">
        <v>141925</v>
      </c>
      <c r="M25" s="64">
        <v>839</v>
      </c>
      <c r="N25" s="21">
        <v>146825</v>
      </c>
      <c r="O25" s="64">
        <v>1593</v>
      </c>
      <c r="P25" s="21">
        <v>278775</v>
      </c>
      <c r="Q25" s="64">
        <v>1411</v>
      </c>
      <c r="R25" s="21">
        <v>246925</v>
      </c>
      <c r="S25" s="64">
        <v>1097</v>
      </c>
      <c r="T25" s="21">
        <v>191975</v>
      </c>
      <c r="U25" s="64">
        <v>1705</v>
      </c>
      <c r="V25" s="21">
        <v>298375</v>
      </c>
      <c r="W25" s="58">
        <f t="shared" si="2"/>
        <v>2965</v>
      </c>
      <c r="X25" s="21">
        <f t="shared" si="2"/>
        <v>465545</v>
      </c>
      <c r="Y25" s="58">
        <f t="shared" si="3"/>
        <v>7456</v>
      </c>
      <c r="Z25" s="21">
        <f t="shared" si="4"/>
        <v>1304800</v>
      </c>
      <c r="AA25" s="58">
        <f>W25+Y25</f>
        <v>10421</v>
      </c>
      <c r="AB25" s="119">
        <f>Z25+X25</f>
        <v>1770345</v>
      </c>
      <c r="AC25" s="59">
        <f>12718</f>
        <v>12718</v>
      </c>
      <c r="AD25" s="21">
        <v>2327394</v>
      </c>
      <c r="AE25" s="59">
        <v>1854</v>
      </c>
      <c r="AF25" s="21">
        <v>339282</v>
      </c>
      <c r="AG25" s="59">
        <v>1395</v>
      </c>
      <c r="AH25" s="21">
        <v>255285</v>
      </c>
      <c r="AI25" s="58">
        <v>1403</v>
      </c>
      <c r="AJ25" s="21">
        <v>256749</v>
      </c>
      <c r="AK25" s="58">
        <v>942</v>
      </c>
      <c r="AL25" s="21">
        <v>172386</v>
      </c>
      <c r="AM25" s="58">
        <v>1184</v>
      </c>
      <c r="AN25" s="21">
        <v>216672</v>
      </c>
      <c r="AO25" s="58">
        <f>1264+161</f>
        <v>1425</v>
      </c>
      <c r="AP25" s="21">
        <f>231312+29463</f>
        <v>260775</v>
      </c>
      <c r="AQ25" s="145">
        <f t="shared" si="5"/>
        <v>8203</v>
      </c>
      <c r="AR25" s="145">
        <f t="shared" si="6"/>
        <v>1501149</v>
      </c>
      <c r="AS25" s="145">
        <f t="shared" si="7"/>
        <v>20921</v>
      </c>
      <c r="AT25" s="145">
        <f t="shared" si="8"/>
        <v>3828543</v>
      </c>
      <c r="AU25" s="58">
        <v>3219</v>
      </c>
      <c r="AV25" s="21">
        <v>614829</v>
      </c>
      <c r="AW25" s="58">
        <v>2208</v>
      </c>
      <c r="AX25" s="21">
        <v>421728</v>
      </c>
      <c r="AY25" s="58">
        <v>3475</v>
      </c>
      <c r="AZ25" s="21">
        <v>663725</v>
      </c>
      <c r="BA25" s="58">
        <v>1033</v>
      </c>
      <c r="BB25" s="21">
        <v>197303</v>
      </c>
      <c r="BC25" s="58">
        <v>6551</v>
      </c>
      <c r="BD25" s="21">
        <v>1251241</v>
      </c>
      <c r="BE25" s="58">
        <v>2691</v>
      </c>
      <c r="BF25" s="21">
        <v>513981</v>
      </c>
      <c r="BG25" s="58">
        <v>2249</v>
      </c>
      <c r="BH25" s="21">
        <v>429559</v>
      </c>
      <c r="BI25" s="58">
        <v>1094</v>
      </c>
      <c r="BJ25" s="21">
        <v>208954</v>
      </c>
      <c r="BK25" s="58">
        <v>807</v>
      </c>
      <c r="BL25" s="21">
        <v>154137</v>
      </c>
      <c r="BM25" s="58">
        <v>711</v>
      </c>
      <c r="BN25" s="21">
        <v>135801</v>
      </c>
      <c r="BO25" s="58">
        <v>896</v>
      </c>
      <c r="BP25" s="21">
        <v>171136</v>
      </c>
      <c r="BQ25" s="58">
        <v>1338</v>
      </c>
      <c r="BR25" s="21">
        <v>255558</v>
      </c>
      <c r="BS25" s="58">
        <f t="shared" si="9"/>
        <v>19177</v>
      </c>
      <c r="BT25" s="55">
        <f t="shared" si="10"/>
        <v>3662807</v>
      </c>
      <c r="BU25" s="58">
        <f t="shared" si="11"/>
        <v>7095</v>
      </c>
      <c r="BV25" s="55">
        <f t="shared" si="12"/>
        <v>1355145</v>
      </c>
      <c r="BW25" s="129">
        <f t="shared" si="13"/>
        <v>26272</v>
      </c>
      <c r="BX25" s="129">
        <f t="shared" si="14"/>
        <v>5017952</v>
      </c>
      <c r="BY25" s="11">
        <f t="shared" si="15"/>
        <v>-0.50786287152067944</v>
      </c>
      <c r="BZ25" s="11">
        <f t="shared" si="24"/>
        <v>-0.57378037410081828</v>
      </c>
      <c r="CA25" s="136">
        <f t="shared" si="16"/>
        <v>0</v>
      </c>
      <c r="CB25" s="12">
        <f t="shared" si="17"/>
        <v>0</v>
      </c>
      <c r="CC25" s="140" t="s">
        <v>285</v>
      </c>
      <c r="CD25" s="121">
        <f t="shared" si="18"/>
        <v>0.13507253443862</v>
      </c>
      <c r="CE25" s="11">
        <f t="shared" si="19"/>
        <v>9.7261497692767374E-2</v>
      </c>
      <c r="CF25" s="122">
        <f t="shared" si="0"/>
        <v>0</v>
      </c>
      <c r="CG25" s="122">
        <f t="shared" si="1"/>
        <v>0</v>
      </c>
      <c r="CH25" s="140" t="s">
        <v>286</v>
      </c>
      <c r="CI25" s="121">
        <f t="shared" si="20"/>
        <v>-0.25577171263323928</v>
      </c>
      <c r="CJ25" s="121">
        <f t="shared" si="21"/>
        <v>-0.31066883668277989</v>
      </c>
      <c r="CK25" s="122">
        <f t="shared" si="22"/>
        <v>0</v>
      </c>
      <c r="CL25" s="122">
        <f t="shared" si="23"/>
        <v>0</v>
      </c>
    </row>
    <row r="26" spans="1:90" ht="58" x14ac:dyDescent="0.35">
      <c r="A26" s="175"/>
      <c r="B26" s="170" t="s">
        <v>184</v>
      </c>
      <c r="C26" s="22" t="s">
        <v>185</v>
      </c>
      <c r="D26" s="22" t="s">
        <v>153</v>
      </c>
      <c r="E26" s="47" t="s">
        <v>101</v>
      </c>
      <c r="F26" s="46">
        <v>0.01</v>
      </c>
      <c r="G26" s="23" t="s">
        <v>136</v>
      </c>
      <c r="H26" s="23" t="s">
        <v>287</v>
      </c>
      <c r="I26" s="58">
        <v>0</v>
      </c>
      <c r="J26" s="55">
        <v>0</v>
      </c>
      <c r="K26" s="58">
        <v>0</v>
      </c>
      <c r="L26" s="21">
        <v>0</v>
      </c>
      <c r="M26" s="58">
        <v>0</v>
      </c>
      <c r="N26" s="21">
        <v>0</v>
      </c>
      <c r="O26" s="58">
        <v>0</v>
      </c>
      <c r="P26" s="21">
        <v>0</v>
      </c>
      <c r="Q26" s="58">
        <v>0</v>
      </c>
      <c r="R26" s="21">
        <v>0</v>
      </c>
      <c r="S26" s="58">
        <v>0</v>
      </c>
      <c r="T26" s="21">
        <v>0</v>
      </c>
      <c r="U26" s="58">
        <v>0</v>
      </c>
      <c r="V26" s="21">
        <v>0</v>
      </c>
      <c r="W26" s="58">
        <v>0</v>
      </c>
      <c r="X26" s="21">
        <f t="shared" si="2"/>
        <v>0</v>
      </c>
      <c r="Y26" s="58">
        <f t="shared" si="3"/>
        <v>0</v>
      </c>
      <c r="Z26" s="21">
        <f t="shared" si="4"/>
        <v>0</v>
      </c>
      <c r="AA26" s="58">
        <f t="shared" si="3"/>
        <v>0</v>
      </c>
      <c r="AB26" s="36">
        <v>0</v>
      </c>
      <c r="AC26" s="58">
        <f t="shared" si="3"/>
        <v>0</v>
      </c>
      <c r="AD26" s="21">
        <v>0</v>
      </c>
      <c r="AE26" s="58">
        <f t="shared" si="3"/>
        <v>0</v>
      </c>
      <c r="AF26" s="21">
        <v>0</v>
      </c>
      <c r="AG26" s="58">
        <f t="shared" si="3"/>
        <v>0</v>
      </c>
      <c r="AH26" s="21">
        <v>0</v>
      </c>
      <c r="AI26" s="58">
        <f t="shared" si="3"/>
        <v>0</v>
      </c>
      <c r="AJ26" s="21">
        <v>0</v>
      </c>
      <c r="AK26" s="58">
        <f t="shared" si="3"/>
        <v>0</v>
      </c>
      <c r="AL26" s="21">
        <v>0</v>
      </c>
      <c r="AM26" s="58">
        <v>0</v>
      </c>
      <c r="AN26" s="21">
        <v>0</v>
      </c>
      <c r="AO26" s="58">
        <v>0</v>
      </c>
      <c r="AP26" s="21">
        <v>0</v>
      </c>
      <c r="AQ26" s="145">
        <f t="shared" si="5"/>
        <v>0</v>
      </c>
      <c r="AR26" s="145">
        <f t="shared" si="6"/>
        <v>0</v>
      </c>
      <c r="AS26" s="145">
        <f t="shared" si="7"/>
        <v>0</v>
      </c>
      <c r="AT26" s="145">
        <f t="shared" si="8"/>
        <v>0</v>
      </c>
      <c r="AU26" s="58">
        <v>0</v>
      </c>
      <c r="AV26" s="21">
        <v>0</v>
      </c>
      <c r="AW26" s="58">
        <v>0</v>
      </c>
      <c r="AX26" s="21">
        <v>0</v>
      </c>
      <c r="AY26" s="58">
        <v>0</v>
      </c>
      <c r="AZ26" s="21">
        <v>0</v>
      </c>
      <c r="BA26" s="58">
        <v>0</v>
      </c>
      <c r="BB26" s="21">
        <v>0</v>
      </c>
      <c r="BC26" s="58">
        <v>0</v>
      </c>
      <c r="BD26" s="21">
        <v>0</v>
      </c>
      <c r="BE26" s="58">
        <v>0</v>
      </c>
      <c r="BF26" s="21">
        <v>0</v>
      </c>
      <c r="BG26" s="58">
        <v>0</v>
      </c>
      <c r="BH26" s="21">
        <v>0</v>
      </c>
      <c r="BI26" s="58">
        <v>0</v>
      </c>
      <c r="BJ26" s="21">
        <v>0</v>
      </c>
      <c r="BK26" s="58">
        <v>0</v>
      </c>
      <c r="BL26" s="21">
        <v>0</v>
      </c>
      <c r="BM26" s="58">
        <v>0</v>
      </c>
      <c r="BN26" s="21">
        <v>0</v>
      </c>
      <c r="BO26" s="58">
        <v>0</v>
      </c>
      <c r="BP26" s="21">
        <v>0</v>
      </c>
      <c r="BQ26" s="58">
        <v>0</v>
      </c>
      <c r="BR26" s="21">
        <v>0</v>
      </c>
      <c r="BS26" s="58">
        <f t="shared" si="9"/>
        <v>0</v>
      </c>
      <c r="BT26" s="55">
        <f t="shared" si="10"/>
        <v>0</v>
      </c>
      <c r="BU26" s="58">
        <f t="shared" si="11"/>
        <v>0</v>
      </c>
      <c r="BV26" s="55">
        <f t="shared" si="12"/>
        <v>0</v>
      </c>
      <c r="BW26" s="129">
        <f t="shared" si="13"/>
        <v>0</v>
      </c>
      <c r="BX26" s="129">
        <f t="shared" si="14"/>
        <v>0</v>
      </c>
      <c r="BY26" s="11">
        <f t="shared" si="15"/>
        <v>0</v>
      </c>
      <c r="BZ26" s="11">
        <f t="shared" si="24"/>
        <v>0</v>
      </c>
      <c r="CA26" s="136">
        <f t="shared" si="16"/>
        <v>0</v>
      </c>
      <c r="CB26" s="12">
        <f t="shared" si="17"/>
        <v>0</v>
      </c>
      <c r="CC26" s="132"/>
      <c r="CD26" s="121">
        <f t="shared" si="18"/>
        <v>0</v>
      </c>
      <c r="CE26" s="11">
        <f t="shared" si="19"/>
        <v>0</v>
      </c>
      <c r="CF26" s="122">
        <f t="shared" si="0"/>
        <v>0</v>
      </c>
      <c r="CG26" s="122">
        <f t="shared" si="1"/>
        <v>0</v>
      </c>
      <c r="CH26" s="132"/>
      <c r="CI26" s="121">
        <f t="shared" si="20"/>
        <v>0</v>
      </c>
      <c r="CJ26" s="121">
        <f t="shared" si="21"/>
        <v>0</v>
      </c>
      <c r="CK26" s="122">
        <f t="shared" si="22"/>
        <v>0</v>
      </c>
      <c r="CL26" s="122">
        <f t="shared" si="23"/>
        <v>0</v>
      </c>
    </row>
    <row r="27" spans="1:90" ht="68.25" customHeight="1" x14ac:dyDescent="0.35">
      <c r="A27" s="175"/>
      <c r="B27" s="178"/>
      <c r="C27" s="22" t="s">
        <v>187</v>
      </c>
      <c r="D27" s="22" t="s">
        <v>153</v>
      </c>
      <c r="E27" s="47" t="s">
        <v>101</v>
      </c>
      <c r="F27" s="46">
        <v>0.01</v>
      </c>
      <c r="G27" s="23" t="s">
        <v>136</v>
      </c>
      <c r="H27" s="23" t="s">
        <v>287</v>
      </c>
      <c r="I27" s="58">
        <v>0</v>
      </c>
      <c r="J27" s="55">
        <v>0</v>
      </c>
      <c r="K27" s="58">
        <v>0</v>
      </c>
      <c r="L27" s="21">
        <v>0</v>
      </c>
      <c r="M27" s="58">
        <v>0</v>
      </c>
      <c r="N27" s="21">
        <v>0</v>
      </c>
      <c r="O27" s="58">
        <v>0</v>
      </c>
      <c r="P27" s="21">
        <v>0</v>
      </c>
      <c r="Q27" s="58">
        <v>0</v>
      </c>
      <c r="R27" s="21">
        <v>0</v>
      </c>
      <c r="S27" s="58">
        <v>0</v>
      </c>
      <c r="T27" s="21">
        <v>0</v>
      </c>
      <c r="U27" s="58">
        <v>0</v>
      </c>
      <c r="V27" s="21">
        <v>0</v>
      </c>
      <c r="W27" s="58">
        <v>0</v>
      </c>
      <c r="X27" s="21">
        <f t="shared" si="2"/>
        <v>0</v>
      </c>
      <c r="Y27" s="58">
        <f t="shared" si="3"/>
        <v>0</v>
      </c>
      <c r="Z27" s="21">
        <f t="shared" si="4"/>
        <v>0</v>
      </c>
      <c r="AA27" s="58">
        <f t="shared" si="3"/>
        <v>0</v>
      </c>
      <c r="AB27" s="36">
        <v>0</v>
      </c>
      <c r="AC27" s="58">
        <f t="shared" si="3"/>
        <v>0</v>
      </c>
      <c r="AD27" s="21">
        <v>0</v>
      </c>
      <c r="AE27" s="58">
        <f t="shared" si="3"/>
        <v>0</v>
      </c>
      <c r="AF27" s="21">
        <v>0</v>
      </c>
      <c r="AG27" s="58">
        <f t="shared" si="3"/>
        <v>0</v>
      </c>
      <c r="AH27" s="21">
        <v>0</v>
      </c>
      <c r="AI27" s="46">
        <v>0</v>
      </c>
      <c r="AJ27" s="21">
        <v>0</v>
      </c>
      <c r="AK27" s="58">
        <f t="shared" si="3"/>
        <v>0</v>
      </c>
      <c r="AL27" s="21">
        <v>0</v>
      </c>
      <c r="AM27" s="58">
        <v>0</v>
      </c>
      <c r="AN27" s="21">
        <v>0</v>
      </c>
      <c r="AO27" s="58">
        <v>0</v>
      </c>
      <c r="AP27" s="21">
        <v>0</v>
      </c>
      <c r="AQ27" s="145">
        <f t="shared" si="5"/>
        <v>0</v>
      </c>
      <c r="AR27" s="145">
        <f t="shared" si="6"/>
        <v>0</v>
      </c>
      <c r="AS27" s="145">
        <f t="shared" si="7"/>
        <v>0</v>
      </c>
      <c r="AT27" s="145">
        <f t="shared" si="8"/>
        <v>0</v>
      </c>
      <c r="AU27" s="58"/>
      <c r="AV27" s="21"/>
      <c r="AW27" s="58"/>
      <c r="AX27" s="21"/>
      <c r="AY27" s="58"/>
      <c r="AZ27" s="21"/>
      <c r="BA27" s="58"/>
      <c r="BB27" s="21"/>
      <c r="BC27" s="58"/>
      <c r="BD27" s="21"/>
      <c r="BE27" s="58"/>
      <c r="BF27" s="21"/>
      <c r="BG27" s="58"/>
      <c r="BH27" s="21"/>
      <c r="BI27" s="58"/>
      <c r="BJ27" s="21"/>
      <c r="BK27" s="58"/>
      <c r="BL27" s="21"/>
      <c r="BM27" s="58"/>
      <c r="BN27" s="21"/>
      <c r="BO27" s="58"/>
      <c r="BP27" s="21"/>
      <c r="BQ27" s="58"/>
      <c r="BR27" s="21"/>
      <c r="BS27" s="58">
        <f t="shared" si="9"/>
        <v>0</v>
      </c>
      <c r="BT27" s="55">
        <f t="shared" si="10"/>
        <v>0</v>
      </c>
      <c r="BU27" s="58">
        <f t="shared" si="11"/>
        <v>0</v>
      </c>
      <c r="BV27" s="55">
        <f t="shared" si="12"/>
        <v>0</v>
      </c>
      <c r="BW27" s="129">
        <f t="shared" si="13"/>
        <v>0</v>
      </c>
      <c r="BX27" s="129">
        <f t="shared" si="14"/>
        <v>0</v>
      </c>
      <c r="BY27" s="11">
        <f t="shared" si="15"/>
        <v>0</v>
      </c>
      <c r="BZ27" s="11">
        <f t="shared" si="24"/>
        <v>0</v>
      </c>
      <c r="CA27" s="136">
        <f t="shared" si="16"/>
        <v>0</v>
      </c>
      <c r="CB27" s="12">
        <f t="shared" si="17"/>
        <v>0</v>
      </c>
      <c r="CC27" s="132"/>
      <c r="CD27" s="121">
        <f t="shared" si="18"/>
        <v>0</v>
      </c>
      <c r="CE27" s="11">
        <f t="shared" si="19"/>
        <v>0</v>
      </c>
      <c r="CF27" s="122">
        <f t="shared" si="0"/>
        <v>0</v>
      </c>
      <c r="CG27" s="122">
        <f t="shared" si="1"/>
        <v>0</v>
      </c>
      <c r="CH27" s="132"/>
      <c r="CI27" s="121">
        <f t="shared" si="20"/>
        <v>0</v>
      </c>
      <c r="CJ27" s="121">
        <f t="shared" si="21"/>
        <v>0</v>
      </c>
      <c r="CK27" s="122">
        <f t="shared" si="22"/>
        <v>0</v>
      </c>
      <c r="CL27" s="122">
        <f t="shared" si="23"/>
        <v>0</v>
      </c>
    </row>
    <row r="28" spans="1:90" ht="58" x14ac:dyDescent="0.35">
      <c r="A28" s="175"/>
      <c r="B28" s="170" t="s">
        <v>188</v>
      </c>
      <c r="C28" s="22" t="s">
        <v>189</v>
      </c>
      <c r="D28" s="22" t="s">
        <v>190</v>
      </c>
      <c r="E28" s="47" t="s">
        <v>101</v>
      </c>
      <c r="F28" s="46">
        <v>0</v>
      </c>
      <c r="G28" s="23" t="s">
        <v>136</v>
      </c>
      <c r="H28" s="23" t="s">
        <v>287</v>
      </c>
      <c r="I28" s="58">
        <v>0</v>
      </c>
      <c r="J28" s="55">
        <v>0</v>
      </c>
      <c r="K28" s="58">
        <v>0</v>
      </c>
      <c r="L28" s="21">
        <v>0</v>
      </c>
      <c r="M28" s="58">
        <v>0</v>
      </c>
      <c r="N28" s="21">
        <v>0</v>
      </c>
      <c r="O28" s="58">
        <v>0</v>
      </c>
      <c r="P28" s="21">
        <v>0</v>
      </c>
      <c r="Q28" s="58">
        <v>0</v>
      </c>
      <c r="R28" s="21">
        <v>0</v>
      </c>
      <c r="S28" s="58">
        <v>0</v>
      </c>
      <c r="T28" s="21">
        <v>0</v>
      </c>
      <c r="U28" s="58">
        <v>0</v>
      </c>
      <c r="V28" s="21">
        <v>0</v>
      </c>
      <c r="W28" s="58">
        <v>0</v>
      </c>
      <c r="X28" s="21">
        <f t="shared" si="2"/>
        <v>0</v>
      </c>
      <c r="Y28" s="58">
        <f t="shared" si="3"/>
        <v>0</v>
      </c>
      <c r="Z28" s="21">
        <f t="shared" si="4"/>
        <v>0</v>
      </c>
      <c r="AA28" s="58">
        <f t="shared" si="3"/>
        <v>0</v>
      </c>
      <c r="AB28" s="36">
        <v>0</v>
      </c>
      <c r="AC28" s="58">
        <f t="shared" si="3"/>
        <v>0</v>
      </c>
      <c r="AD28" s="21">
        <v>0</v>
      </c>
      <c r="AE28" s="58">
        <f t="shared" si="3"/>
        <v>0</v>
      </c>
      <c r="AF28" s="21">
        <v>0</v>
      </c>
      <c r="AG28" s="58">
        <f t="shared" si="3"/>
        <v>0</v>
      </c>
      <c r="AH28" s="21">
        <v>0</v>
      </c>
      <c r="AI28" s="58">
        <f t="shared" ref="AI28" si="26">U28+W28+Y28+AA28+AC28+AE28</f>
        <v>0</v>
      </c>
      <c r="AJ28" s="21">
        <v>0</v>
      </c>
      <c r="AK28" s="58">
        <f t="shared" ref="AK28" si="27">W28+Y28+AA28+AC28+AE28+AG28</f>
        <v>0</v>
      </c>
      <c r="AL28" s="21">
        <v>0</v>
      </c>
      <c r="AM28" s="58">
        <f t="shared" ref="AM28" si="28">Y28+AA28+AC28+AE28+AG28+AI28</f>
        <v>0</v>
      </c>
      <c r="AN28" s="21">
        <v>0</v>
      </c>
      <c r="AO28" s="58">
        <f t="shared" ref="AO28" si="29">AA28+AC28+AE28+AG28+AI28+AK28</f>
        <v>0</v>
      </c>
      <c r="AP28" s="21">
        <v>0</v>
      </c>
      <c r="AQ28" s="145">
        <f t="shared" si="5"/>
        <v>0</v>
      </c>
      <c r="AR28" s="145">
        <f t="shared" si="6"/>
        <v>0</v>
      </c>
      <c r="AS28" s="145">
        <f t="shared" si="7"/>
        <v>0</v>
      </c>
      <c r="AT28" s="145">
        <f t="shared" si="8"/>
        <v>0</v>
      </c>
      <c r="AU28" s="58"/>
      <c r="AV28" s="21"/>
      <c r="AW28" s="58"/>
      <c r="AX28" s="21"/>
      <c r="AY28" s="58"/>
      <c r="AZ28" s="21"/>
      <c r="BA28" s="58"/>
      <c r="BB28" s="21"/>
      <c r="BC28" s="58"/>
      <c r="BD28" s="21"/>
      <c r="BE28" s="58"/>
      <c r="BF28" s="21"/>
      <c r="BG28" s="58"/>
      <c r="BH28" s="21"/>
      <c r="BI28" s="58"/>
      <c r="BJ28" s="21"/>
      <c r="BK28" s="58"/>
      <c r="BL28" s="21"/>
      <c r="BM28" s="58"/>
      <c r="BN28" s="21"/>
      <c r="BO28" s="58"/>
      <c r="BP28" s="21"/>
      <c r="BQ28" s="58"/>
      <c r="BR28" s="21"/>
      <c r="BS28" s="58">
        <f t="shared" si="9"/>
        <v>0</v>
      </c>
      <c r="BT28" s="55">
        <f t="shared" si="10"/>
        <v>0</v>
      </c>
      <c r="BU28" s="58">
        <f t="shared" si="11"/>
        <v>0</v>
      </c>
      <c r="BV28" s="55">
        <f t="shared" si="12"/>
        <v>0</v>
      </c>
      <c r="BW28" s="129">
        <f t="shared" si="13"/>
        <v>0</v>
      </c>
      <c r="BX28" s="129">
        <f t="shared" si="14"/>
        <v>0</v>
      </c>
      <c r="BY28" s="11">
        <f t="shared" si="15"/>
        <v>0</v>
      </c>
      <c r="BZ28" s="11">
        <f t="shared" si="24"/>
        <v>0</v>
      </c>
      <c r="CA28" s="136">
        <f t="shared" si="16"/>
        <v>0</v>
      </c>
      <c r="CB28" s="12">
        <f t="shared" si="17"/>
        <v>0</v>
      </c>
      <c r="CC28" s="132"/>
      <c r="CD28" s="121">
        <f t="shared" si="18"/>
        <v>0</v>
      </c>
      <c r="CE28" s="11">
        <f t="shared" si="19"/>
        <v>0</v>
      </c>
      <c r="CF28" s="122">
        <f t="shared" si="0"/>
        <v>0</v>
      </c>
      <c r="CG28" s="122">
        <f t="shared" si="1"/>
        <v>0</v>
      </c>
      <c r="CH28" s="132"/>
      <c r="CI28" s="121">
        <f t="shared" si="20"/>
        <v>0</v>
      </c>
      <c r="CJ28" s="121">
        <f t="shared" si="21"/>
        <v>0</v>
      </c>
      <c r="CK28" s="122">
        <f t="shared" si="22"/>
        <v>0</v>
      </c>
      <c r="CL28" s="122">
        <f t="shared" si="23"/>
        <v>0</v>
      </c>
    </row>
    <row r="29" spans="1:90" ht="58" x14ac:dyDescent="0.35">
      <c r="A29" s="175"/>
      <c r="B29" s="178"/>
      <c r="C29" s="22" t="s">
        <v>192</v>
      </c>
      <c r="D29" s="22" t="s">
        <v>190</v>
      </c>
      <c r="E29" s="47" t="s">
        <v>101</v>
      </c>
      <c r="F29" s="46">
        <v>0</v>
      </c>
      <c r="G29" s="23" t="s">
        <v>136</v>
      </c>
      <c r="H29" s="23" t="s">
        <v>287</v>
      </c>
      <c r="I29" s="58">
        <v>0</v>
      </c>
      <c r="J29" s="55">
        <v>0</v>
      </c>
      <c r="K29" s="58">
        <v>0</v>
      </c>
      <c r="L29" s="21">
        <v>0</v>
      </c>
      <c r="M29" s="58">
        <v>0</v>
      </c>
      <c r="N29" s="21">
        <v>0</v>
      </c>
      <c r="O29" s="58">
        <v>0</v>
      </c>
      <c r="P29" s="21">
        <v>0</v>
      </c>
      <c r="Q29" s="58">
        <v>0</v>
      </c>
      <c r="R29" s="21">
        <v>0</v>
      </c>
      <c r="S29" s="58">
        <v>0</v>
      </c>
      <c r="T29" s="21">
        <v>0</v>
      </c>
      <c r="U29" s="58">
        <v>0</v>
      </c>
      <c r="V29" s="21">
        <v>0</v>
      </c>
      <c r="W29" s="58">
        <v>0</v>
      </c>
      <c r="X29" s="21">
        <f t="shared" si="2"/>
        <v>0</v>
      </c>
      <c r="Y29" s="58">
        <f t="shared" si="3"/>
        <v>0</v>
      </c>
      <c r="Z29" s="21">
        <f t="shared" si="4"/>
        <v>0</v>
      </c>
      <c r="AA29" s="58">
        <f t="shared" si="3"/>
        <v>0</v>
      </c>
      <c r="AB29" s="36">
        <v>0</v>
      </c>
      <c r="AC29" s="58">
        <f t="shared" si="3"/>
        <v>0</v>
      </c>
      <c r="AD29" s="21">
        <v>0</v>
      </c>
      <c r="AE29" s="58">
        <f t="shared" si="3"/>
        <v>0</v>
      </c>
      <c r="AF29" s="21">
        <v>0</v>
      </c>
      <c r="AG29" s="58">
        <v>0</v>
      </c>
      <c r="AH29" s="21">
        <v>0</v>
      </c>
      <c r="AI29" s="58">
        <v>0</v>
      </c>
      <c r="AJ29" s="21">
        <v>0</v>
      </c>
      <c r="AK29" s="58">
        <v>0</v>
      </c>
      <c r="AL29" s="21">
        <v>0</v>
      </c>
      <c r="AM29" s="58">
        <v>0</v>
      </c>
      <c r="AN29" s="21">
        <v>0</v>
      </c>
      <c r="AO29" s="58">
        <v>0</v>
      </c>
      <c r="AP29" s="21">
        <v>0</v>
      </c>
      <c r="AQ29" s="145">
        <f t="shared" si="5"/>
        <v>0</v>
      </c>
      <c r="AR29" s="145">
        <f t="shared" si="6"/>
        <v>0</v>
      </c>
      <c r="AS29" s="145">
        <f t="shared" si="7"/>
        <v>0</v>
      </c>
      <c r="AT29" s="145">
        <f t="shared" si="8"/>
        <v>0</v>
      </c>
      <c r="AU29" s="58"/>
      <c r="AV29" s="21"/>
      <c r="AW29" s="58"/>
      <c r="AX29" s="21"/>
      <c r="AY29" s="58"/>
      <c r="AZ29" s="21"/>
      <c r="BA29" s="58"/>
      <c r="BB29" s="21"/>
      <c r="BC29" s="58"/>
      <c r="BD29" s="21"/>
      <c r="BE29" s="58"/>
      <c r="BF29" s="21"/>
      <c r="BG29" s="58"/>
      <c r="BH29" s="21"/>
      <c r="BI29" s="58"/>
      <c r="BJ29" s="21"/>
      <c r="BK29" s="58"/>
      <c r="BL29" s="21"/>
      <c r="BM29" s="58"/>
      <c r="BN29" s="21"/>
      <c r="BO29" s="58"/>
      <c r="BP29" s="21"/>
      <c r="BQ29" s="58"/>
      <c r="BR29" s="21"/>
      <c r="BS29" s="58">
        <f t="shared" si="9"/>
        <v>0</v>
      </c>
      <c r="BT29" s="55">
        <f t="shared" si="10"/>
        <v>0</v>
      </c>
      <c r="BU29" s="58">
        <f t="shared" si="11"/>
        <v>0</v>
      </c>
      <c r="BV29" s="55">
        <f t="shared" si="12"/>
        <v>0</v>
      </c>
      <c r="BW29" s="129">
        <f t="shared" si="13"/>
        <v>0</v>
      </c>
      <c r="BX29" s="129">
        <f t="shared" si="14"/>
        <v>0</v>
      </c>
      <c r="BY29" s="11">
        <f t="shared" si="15"/>
        <v>0</v>
      </c>
      <c r="BZ29" s="11">
        <f t="shared" si="24"/>
        <v>0</v>
      </c>
      <c r="CA29" s="136">
        <f t="shared" si="16"/>
        <v>0</v>
      </c>
      <c r="CB29" s="12">
        <f t="shared" si="17"/>
        <v>0</v>
      </c>
      <c r="CC29" s="132"/>
      <c r="CD29" s="121">
        <f t="shared" si="18"/>
        <v>0</v>
      </c>
      <c r="CE29" s="11">
        <f t="shared" si="19"/>
        <v>0</v>
      </c>
      <c r="CF29" s="122">
        <f t="shared" si="0"/>
        <v>0</v>
      </c>
      <c r="CG29" s="122">
        <f t="shared" si="1"/>
        <v>0</v>
      </c>
      <c r="CH29" s="132"/>
      <c r="CI29" s="121">
        <f t="shared" si="20"/>
        <v>0</v>
      </c>
      <c r="CJ29" s="121">
        <f t="shared" si="21"/>
        <v>0</v>
      </c>
      <c r="CK29" s="122">
        <f t="shared" si="22"/>
        <v>0</v>
      </c>
      <c r="CL29" s="122">
        <f t="shared" si="23"/>
        <v>0</v>
      </c>
    </row>
    <row r="30" spans="1:90" ht="98.25" customHeight="1" x14ac:dyDescent="0.35">
      <c r="A30" s="175"/>
      <c r="B30" s="22" t="s">
        <v>193</v>
      </c>
      <c r="C30" s="22" t="s">
        <v>194</v>
      </c>
      <c r="D30" s="47" t="s">
        <v>190</v>
      </c>
      <c r="E30" s="45" t="s">
        <v>101</v>
      </c>
      <c r="F30" s="23" t="s">
        <v>136</v>
      </c>
      <c r="G30" s="23" t="s">
        <v>136</v>
      </c>
      <c r="H30" s="23" t="s">
        <v>261</v>
      </c>
      <c r="I30" s="23">
        <v>0</v>
      </c>
      <c r="J30" s="55">
        <v>0</v>
      </c>
      <c r="K30" s="58">
        <v>0</v>
      </c>
      <c r="L30" s="21">
        <v>0</v>
      </c>
      <c r="M30" s="58">
        <v>1</v>
      </c>
      <c r="N30" s="21">
        <v>76101671</v>
      </c>
      <c r="O30" s="58">
        <v>0</v>
      </c>
      <c r="P30" s="21">
        <v>0</v>
      </c>
      <c r="Q30" s="58">
        <v>0</v>
      </c>
      <c r="R30" s="21">
        <v>0</v>
      </c>
      <c r="S30" s="58">
        <v>0</v>
      </c>
      <c r="T30" s="21">
        <v>0</v>
      </c>
      <c r="U30" s="58">
        <v>0</v>
      </c>
      <c r="V30" s="21">
        <v>0</v>
      </c>
      <c r="W30" s="58">
        <v>0</v>
      </c>
      <c r="X30" s="21">
        <v>0</v>
      </c>
      <c r="Y30" s="58">
        <f t="shared" si="3"/>
        <v>1</v>
      </c>
      <c r="Z30" s="21">
        <f>L30+N30+P30+R30+T30+V30</f>
        <v>76101671</v>
      </c>
      <c r="AA30" s="58">
        <f>W30+Y30</f>
        <v>1</v>
      </c>
      <c r="AB30" s="119">
        <f>Z30+X30</f>
        <v>76101671</v>
      </c>
      <c r="AC30" s="23">
        <v>0</v>
      </c>
      <c r="AD30" s="21">
        <v>0</v>
      </c>
      <c r="AE30" s="23">
        <v>0</v>
      </c>
      <c r="AF30" s="21">
        <v>0</v>
      </c>
      <c r="AG30" s="58">
        <f t="shared" si="3"/>
        <v>2</v>
      </c>
      <c r="AH30" s="21">
        <v>84878705</v>
      </c>
      <c r="AI30" s="58">
        <v>0</v>
      </c>
      <c r="AJ30" s="21">
        <v>0</v>
      </c>
      <c r="AK30" s="58">
        <v>0</v>
      </c>
      <c r="AL30" s="21">
        <v>0</v>
      </c>
      <c r="AM30" s="58">
        <v>0</v>
      </c>
      <c r="AN30" s="21">
        <v>0</v>
      </c>
      <c r="AO30" s="58">
        <v>0</v>
      </c>
      <c r="AP30" s="21">
        <v>0</v>
      </c>
      <c r="AQ30" s="145">
        <f t="shared" si="5"/>
        <v>2</v>
      </c>
      <c r="AR30" s="145">
        <f t="shared" si="6"/>
        <v>84878705</v>
      </c>
      <c r="AS30" s="145">
        <f t="shared" si="7"/>
        <v>2</v>
      </c>
      <c r="AT30" s="145">
        <f t="shared" si="8"/>
        <v>84878705</v>
      </c>
      <c r="AU30" s="58"/>
      <c r="AV30" s="21"/>
      <c r="AW30" s="58"/>
      <c r="AX30" s="21"/>
      <c r="AY30" s="58"/>
      <c r="AZ30" s="21"/>
      <c r="BA30" s="58"/>
      <c r="BB30" s="21"/>
      <c r="BC30" s="58"/>
      <c r="BD30" s="21"/>
      <c r="BE30" s="58">
        <v>0</v>
      </c>
      <c r="BF30" s="21"/>
      <c r="BG30" s="58">
        <v>0</v>
      </c>
      <c r="BH30" s="21">
        <v>129043157</v>
      </c>
      <c r="BI30" s="58">
        <v>1</v>
      </c>
      <c r="BJ30" s="21"/>
      <c r="BK30" s="58"/>
      <c r="BL30" s="21"/>
      <c r="BM30" s="58"/>
      <c r="BN30" s="21"/>
      <c r="BO30" s="58"/>
      <c r="BP30" s="21"/>
      <c r="BQ30" s="58"/>
      <c r="BR30" s="21"/>
      <c r="BS30" s="58">
        <f t="shared" si="9"/>
        <v>0</v>
      </c>
      <c r="BT30" s="55">
        <f t="shared" si="10"/>
        <v>0</v>
      </c>
      <c r="BU30" s="58">
        <f t="shared" si="11"/>
        <v>1</v>
      </c>
      <c r="BV30" s="55">
        <f t="shared" si="12"/>
        <v>129043157</v>
      </c>
      <c r="BW30" s="129">
        <f t="shared" si="13"/>
        <v>1</v>
      </c>
      <c r="BX30" s="129">
        <f t="shared" si="14"/>
        <v>129043157</v>
      </c>
      <c r="BY30" s="11">
        <f t="shared" si="15"/>
        <v>0</v>
      </c>
      <c r="BZ30" s="11">
        <f t="shared" si="24"/>
        <v>0</v>
      </c>
      <c r="CA30" s="136">
        <f t="shared" si="16"/>
        <v>0</v>
      </c>
      <c r="CB30" s="12">
        <f t="shared" si="17"/>
        <v>0</v>
      </c>
      <c r="CD30" s="121">
        <f t="shared" si="18"/>
        <v>0.5</v>
      </c>
      <c r="CE30" s="11">
        <f t="shared" si="19"/>
        <v>-0.52032429099854904</v>
      </c>
      <c r="CF30" s="122">
        <f t="shared" si="0"/>
        <v>0</v>
      </c>
      <c r="CG30" s="122">
        <f t="shared" si="1"/>
        <v>0</v>
      </c>
      <c r="CH30" s="144" t="s">
        <v>288</v>
      </c>
      <c r="CI30" s="121">
        <f t="shared" si="20"/>
        <v>0.5</v>
      </c>
      <c r="CJ30" s="121">
        <f t="shared" si="21"/>
        <v>-0.52032429099854904</v>
      </c>
      <c r="CK30" s="122">
        <f t="shared" si="22"/>
        <v>0</v>
      </c>
      <c r="CL30" s="122">
        <f t="shared" si="23"/>
        <v>0</v>
      </c>
    </row>
    <row r="31" spans="1:90" ht="251.25" customHeight="1" x14ac:dyDescent="0.35">
      <c r="A31" s="167" t="s">
        <v>198</v>
      </c>
      <c r="B31" s="170" t="s">
        <v>199</v>
      </c>
      <c r="C31" s="26" t="s">
        <v>200</v>
      </c>
      <c r="D31" s="26" t="s">
        <v>201</v>
      </c>
      <c r="E31" s="45" t="s">
        <v>101</v>
      </c>
      <c r="F31" s="23" t="s">
        <v>136</v>
      </c>
      <c r="G31" s="23" t="s">
        <v>136</v>
      </c>
      <c r="H31" s="23" t="s">
        <v>266</v>
      </c>
      <c r="I31" s="60">
        <v>271</v>
      </c>
      <c r="J31" s="55">
        <v>2696325</v>
      </c>
      <c r="K31" s="58">
        <v>104.29</v>
      </c>
      <c r="L31" s="21">
        <v>906817.5</v>
      </c>
      <c r="M31" s="58">
        <v>104.29</v>
      </c>
      <c r="N31" s="21">
        <v>906817.5</v>
      </c>
      <c r="O31" s="58">
        <v>53.664999999999999</v>
      </c>
      <c r="P31" s="21">
        <v>528161</v>
      </c>
      <c r="Q31" s="58">
        <v>53.664999999999999</v>
      </c>
      <c r="R31" s="21">
        <v>528161</v>
      </c>
      <c r="S31" s="58">
        <v>68.180000000000007</v>
      </c>
      <c r="T31" s="21">
        <v>651991.5</v>
      </c>
      <c r="U31" s="58">
        <v>68.180000000000007</v>
      </c>
      <c r="V31" s="21">
        <v>651991.5</v>
      </c>
      <c r="W31" s="58">
        <f t="shared" si="2"/>
        <v>271</v>
      </c>
      <c r="X31" s="21">
        <f t="shared" si="2"/>
        <v>2696325</v>
      </c>
      <c r="Y31" s="58">
        <f t="shared" si="3"/>
        <v>452.27000000000004</v>
      </c>
      <c r="Z31" s="21">
        <f t="shared" si="4"/>
        <v>4173940</v>
      </c>
      <c r="AA31" s="58">
        <f>W31+Y31</f>
        <v>723.27</v>
      </c>
      <c r="AB31" s="119">
        <f>Z31+X31</f>
        <v>6870265</v>
      </c>
      <c r="AC31" s="56">
        <v>444</v>
      </c>
      <c r="AD31" s="21">
        <v>4450111</v>
      </c>
      <c r="AE31" s="58">
        <v>65.477699999999999</v>
      </c>
      <c r="AF31" s="21">
        <v>684096</v>
      </c>
      <c r="AG31" s="58">
        <v>65.477699999999999</v>
      </c>
      <c r="AH31" s="21">
        <v>684095</v>
      </c>
      <c r="AI31" s="58">
        <v>85.596649999999997</v>
      </c>
      <c r="AJ31" s="21">
        <v>1746669</v>
      </c>
      <c r="AK31" s="58">
        <v>85.596649999999997</v>
      </c>
      <c r="AL31" s="21">
        <v>1746668</v>
      </c>
      <c r="AM31" s="135">
        <v>101.8432</v>
      </c>
      <c r="AN31" s="126">
        <v>1050046</v>
      </c>
      <c r="AO31" s="135">
        <v>101.8432</v>
      </c>
      <c r="AP31" s="126">
        <v>1050046</v>
      </c>
      <c r="AQ31" s="145">
        <f t="shared" si="5"/>
        <v>505.83510000000001</v>
      </c>
      <c r="AR31" s="145">
        <f t="shared" si="6"/>
        <v>6961620</v>
      </c>
      <c r="AS31" s="145">
        <f t="shared" si="7"/>
        <v>949.83510000000001</v>
      </c>
      <c r="AT31" s="145">
        <f t="shared" si="8"/>
        <v>11411731</v>
      </c>
      <c r="AU31" s="125">
        <v>82.682450000000003</v>
      </c>
      <c r="AV31" s="134">
        <v>870963.07599999988</v>
      </c>
      <c r="AW31" s="125">
        <v>82.682450000000003</v>
      </c>
      <c r="AX31" s="126">
        <v>870963.07599999988</v>
      </c>
      <c r="AY31" s="125">
        <v>99.759449999999987</v>
      </c>
      <c r="AZ31" s="126">
        <v>1051384.3149999999</v>
      </c>
      <c r="BA31" s="125">
        <v>99.759449999999987</v>
      </c>
      <c r="BB31" s="126">
        <v>1051384.3149999999</v>
      </c>
      <c r="BC31" s="125">
        <v>101.24404999999999</v>
      </c>
      <c r="BD31" s="126">
        <v>1093228.159</v>
      </c>
      <c r="BE31" s="125">
        <v>101.24404999999999</v>
      </c>
      <c r="BF31" s="126">
        <v>1093228.159</v>
      </c>
      <c r="BG31" s="125">
        <v>275.01184999999998</v>
      </c>
      <c r="BH31" s="126">
        <v>2916719.4479999999</v>
      </c>
      <c r="BI31" s="125">
        <v>275.01184999999998</v>
      </c>
      <c r="BJ31" s="126">
        <v>2916719.4479999999</v>
      </c>
      <c r="BK31" s="125">
        <v>156.93324999999999</v>
      </c>
      <c r="BL31" s="126">
        <v>1683486.622</v>
      </c>
      <c r="BM31" s="125">
        <v>156.93324999999999</v>
      </c>
      <c r="BN31" s="126">
        <v>1683486.622</v>
      </c>
      <c r="BO31" s="125">
        <v>154.85169999999999</v>
      </c>
      <c r="BP31" s="126">
        <v>1402170.0209999999</v>
      </c>
      <c r="BQ31" s="125">
        <v>154.85169999999999</v>
      </c>
      <c r="BR31" s="126">
        <v>1402170.0209999999</v>
      </c>
      <c r="BS31" s="118">
        <f t="shared" si="9"/>
        <v>567.37189999999998</v>
      </c>
      <c r="BT31" s="55">
        <f t="shared" si="10"/>
        <v>6031151.0999999996</v>
      </c>
      <c r="BU31" s="58">
        <f t="shared" si="11"/>
        <v>1173.5935999999999</v>
      </c>
      <c r="BV31" s="55">
        <f t="shared" si="12"/>
        <v>12004752.181999998</v>
      </c>
      <c r="BW31" s="129">
        <f t="shared" si="13"/>
        <v>1740.9654999999998</v>
      </c>
      <c r="BX31" s="129">
        <f t="shared" si="14"/>
        <v>18035903.281999998</v>
      </c>
      <c r="BY31" s="11">
        <f t="shared" si="15"/>
        <v>-0.27786463963963959</v>
      </c>
      <c r="BZ31" s="11">
        <f t="shared" si="24"/>
        <v>-0.35528104804576777</v>
      </c>
      <c r="CA31" s="136">
        <f t="shared" si="16"/>
        <v>0</v>
      </c>
      <c r="CB31" s="12">
        <f t="shared" si="17"/>
        <v>0</v>
      </c>
      <c r="CC31" s="140" t="s">
        <v>289</v>
      </c>
      <c r="CD31" s="121">
        <f t="shared" si="18"/>
        <v>-1.3201110401393654</v>
      </c>
      <c r="CE31" s="11">
        <f t="shared" si="19"/>
        <v>-0.72441934233698446</v>
      </c>
      <c r="CF31" s="122">
        <f t="shared" si="0"/>
        <v>0</v>
      </c>
      <c r="CG31" s="122">
        <f t="shared" si="1"/>
        <v>0</v>
      </c>
      <c r="CH31" s="140" t="s">
        <v>290</v>
      </c>
      <c r="CI31" s="121">
        <f t="shared" si="20"/>
        <v>-0.83291341833966737</v>
      </c>
      <c r="CJ31" s="121">
        <f t="shared" si="21"/>
        <v>-0.58047041960592982</v>
      </c>
      <c r="CK31" s="122">
        <f t="shared" si="22"/>
        <v>0</v>
      </c>
      <c r="CL31" s="122">
        <f t="shared" si="23"/>
        <v>0</v>
      </c>
    </row>
    <row r="32" spans="1:90" ht="43.5" x14ac:dyDescent="0.35">
      <c r="A32" s="168"/>
      <c r="B32" s="171"/>
      <c r="C32" s="26" t="s">
        <v>203</v>
      </c>
      <c r="D32" s="26" t="s">
        <v>201</v>
      </c>
      <c r="E32" s="80" t="s">
        <v>101</v>
      </c>
      <c r="F32" s="23" t="s">
        <v>136</v>
      </c>
      <c r="G32" s="23" t="s">
        <v>136</v>
      </c>
      <c r="H32" s="23" t="s">
        <v>266</v>
      </c>
      <c r="I32" s="23" t="s">
        <v>136</v>
      </c>
      <c r="J32" s="23" t="s">
        <v>136</v>
      </c>
      <c r="K32" s="23" t="s">
        <v>136</v>
      </c>
      <c r="L32" s="23" t="s">
        <v>136</v>
      </c>
      <c r="M32" s="23" t="s">
        <v>136</v>
      </c>
      <c r="N32" s="23" t="s">
        <v>136</v>
      </c>
      <c r="O32" s="23" t="s">
        <v>136</v>
      </c>
      <c r="P32" s="23" t="s">
        <v>136</v>
      </c>
      <c r="Q32" s="23" t="s">
        <v>136</v>
      </c>
      <c r="R32" s="23" t="s">
        <v>136</v>
      </c>
      <c r="S32" s="23" t="s">
        <v>136</v>
      </c>
      <c r="T32" s="23" t="s">
        <v>136</v>
      </c>
      <c r="U32" s="23" t="s">
        <v>136</v>
      </c>
      <c r="V32" s="23" t="s">
        <v>136</v>
      </c>
      <c r="W32" s="58">
        <v>0</v>
      </c>
      <c r="X32" s="58">
        <v>0</v>
      </c>
      <c r="Y32" s="58">
        <v>0</v>
      </c>
      <c r="Z32" s="58">
        <v>0</v>
      </c>
      <c r="AA32" s="58">
        <v>0</v>
      </c>
      <c r="AB32" s="58">
        <v>0</v>
      </c>
      <c r="AC32" s="58">
        <v>0</v>
      </c>
      <c r="AD32" s="58">
        <v>0</v>
      </c>
      <c r="AE32" s="58">
        <v>0</v>
      </c>
      <c r="AF32" s="58">
        <v>0</v>
      </c>
      <c r="AG32" s="58">
        <v>0</v>
      </c>
      <c r="AH32" s="58">
        <v>0</v>
      </c>
      <c r="AI32" s="58">
        <v>0</v>
      </c>
      <c r="AJ32" s="58">
        <v>0</v>
      </c>
      <c r="AK32" s="58">
        <v>0</v>
      </c>
      <c r="AL32" s="58">
        <v>0</v>
      </c>
      <c r="AM32" s="58">
        <v>0</v>
      </c>
      <c r="AN32" s="58">
        <v>0</v>
      </c>
      <c r="AO32" s="58">
        <v>0</v>
      </c>
      <c r="AP32" s="58">
        <v>0</v>
      </c>
      <c r="AQ32" s="58">
        <v>0</v>
      </c>
      <c r="AR32" s="58">
        <v>0</v>
      </c>
      <c r="AS32" s="58">
        <v>0</v>
      </c>
      <c r="AT32" s="58">
        <v>0</v>
      </c>
      <c r="AU32" s="58">
        <v>0</v>
      </c>
      <c r="AV32" s="58">
        <v>0</v>
      </c>
      <c r="AW32" s="58">
        <v>0</v>
      </c>
      <c r="AX32" s="58">
        <v>0</v>
      </c>
      <c r="AY32" s="58">
        <v>0</v>
      </c>
      <c r="AZ32" s="58">
        <v>0</v>
      </c>
      <c r="BA32" s="58">
        <v>0</v>
      </c>
      <c r="BB32" s="58">
        <v>0</v>
      </c>
      <c r="BC32" s="58">
        <v>0</v>
      </c>
      <c r="BD32" s="58">
        <v>0</v>
      </c>
      <c r="BE32" s="58">
        <v>0</v>
      </c>
      <c r="BF32" s="58">
        <v>0</v>
      </c>
      <c r="BG32" s="58">
        <v>0</v>
      </c>
      <c r="BH32" s="58">
        <v>0</v>
      </c>
      <c r="BI32" s="58">
        <v>0</v>
      </c>
      <c r="BJ32" s="58">
        <v>0</v>
      </c>
      <c r="BK32" s="58">
        <v>0</v>
      </c>
      <c r="BL32" s="58">
        <v>0</v>
      </c>
      <c r="BM32" s="58">
        <v>0</v>
      </c>
      <c r="BN32" s="58">
        <v>0</v>
      </c>
      <c r="BO32" s="58">
        <v>0</v>
      </c>
      <c r="BP32" s="58">
        <v>0</v>
      </c>
      <c r="BQ32" s="58">
        <v>0</v>
      </c>
      <c r="BR32" s="58">
        <v>0</v>
      </c>
      <c r="BS32" s="118">
        <f t="shared" si="9"/>
        <v>0</v>
      </c>
      <c r="BT32" s="55">
        <f t="shared" ref="BT32" si="30">SUM(AV32+AX32+AZ32+BB32+BD32+BF32)</f>
        <v>0</v>
      </c>
      <c r="BU32" s="58">
        <f t="shared" ref="BU32" si="31">SUM(BG32+BI32+BK32+BM32+BO32+BQ32)</f>
        <v>0</v>
      </c>
      <c r="BV32" s="55">
        <f t="shared" ref="BV32" si="32">SUM(BH32+BJ32+BL32+BN32+BP32+BR32)</f>
        <v>0</v>
      </c>
      <c r="BW32" s="129">
        <f t="shared" ref="BW32" si="33">+BS32+BU32</f>
        <v>0</v>
      </c>
      <c r="BX32" s="129">
        <f t="shared" ref="BX32" si="34">+BT32+BV32</f>
        <v>0</v>
      </c>
      <c r="BY32" s="11">
        <f t="shared" ref="BY32" si="35">IFERROR((1-(BS32/AC32)),0)</f>
        <v>0</v>
      </c>
      <c r="BZ32" s="11">
        <f t="shared" si="24"/>
        <v>0</v>
      </c>
      <c r="CA32" s="136">
        <f t="shared" si="16"/>
        <v>0</v>
      </c>
      <c r="CB32" s="12">
        <f t="shared" si="17"/>
        <v>0</v>
      </c>
      <c r="CC32" s="140" t="s">
        <v>291</v>
      </c>
      <c r="CD32" s="121">
        <f t="shared" si="18"/>
        <v>0</v>
      </c>
      <c r="CE32" s="11">
        <f t="shared" si="19"/>
        <v>0</v>
      </c>
      <c r="CF32" s="122">
        <f t="shared" si="0"/>
        <v>0</v>
      </c>
      <c r="CG32" s="122">
        <f t="shared" si="1"/>
        <v>0</v>
      </c>
      <c r="CH32" s="140" t="s">
        <v>291</v>
      </c>
      <c r="CI32" s="121">
        <f t="shared" si="20"/>
        <v>0</v>
      </c>
      <c r="CJ32" s="121">
        <f t="shared" si="21"/>
        <v>0</v>
      </c>
      <c r="CK32" s="122">
        <f t="shared" si="22"/>
        <v>0</v>
      </c>
      <c r="CL32" s="122">
        <f t="shared" si="23"/>
        <v>0</v>
      </c>
    </row>
    <row r="33" spans="1:90" ht="224.25" customHeight="1" x14ac:dyDescent="0.35">
      <c r="A33" s="169"/>
      <c r="B33" s="172"/>
      <c r="C33" s="27" t="s">
        <v>205</v>
      </c>
      <c r="D33" s="79" t="s">
        <v>206</v>
      </c>
      <c r="E33" s="81" t="s">
        <v>101</v>
      </c>
      <c r="F33" s="23" t="s">
        <v>136</v>
      </c>
      <c r="G33" s="23" t="s">
        <v>136</v>
      </c>
      <c r="H33" s="23" t="s">
        <v>266</v>
      </c>
      <c r="I33" s="82">
        <v>135534</v>
      </c>
      <c r="J33" s="55">
        <v>76417800</v>
      </c>
      <c r="K33" s="58">
        <v>22955</v>
      </c>
      <c r="L33" s="21">
        <v>13319700</v>
      </c>
      <c r="M33" s="58">
        <v>24628</v>
      </c>
      <c r="N33" s="21">
        <v>14290460</v>
      </c>
      <c r="O33" s="58">
        <v>23463</v>
      </c>
      <c r="P33" s="21">
        <v>13778340</v>
      </c>
      <c r="Q33" s="58">
        <v>22569</v>
      </c>
      <c r="R33" s="21">
        <v>13518410</v>
      </c>
      <c r="S33" s="58">
        <v>25443</v>
      </c>
      <c r="T33" s="21">
        <v>15544680</v>
      </c>
      <c r="U33" s="58">
        <v>25268</v>
      </c>
      <c r="V33" s="21">
        <v>15746520</v>
      </c>
      <c r="W33" s="58">
        <f t="shared" si="2"/>
        <v>135534</v>
      </c>
      <c r="X33" s="21">
        <f t="shared" si="2"/>
        <v>76417800</v>
      </c>
      <c r="Y33" s="58">
        <f t="shared" si="3"/>
        <v>144326</v>
      </c>
      <c r="Z33" s="21">
        <f t="shared" si="4"/>
        <v>86198110</v>
      </c>
      <c r="AA33" s="58">
        <f>W33+Y33</f>
        <v>279860</v>
      </c>
      <c r="AB33" s="119">
        <f>Z33+X33</f>
        <v>162615910</v>
      </c>
      <c r="AC33" s="58">
        <v>144851</v>
      </c>
      <c r="AD33" s="21">
        <v>95396660</v>
      </c>
      <c r="AE33" s="58">
        <v>24007</v>
      </c>
      <c r="AF33" s="21">
        <v>16917150</v>
      </c>
      <c r="AG33" s="58">
        <v>21010</v>
      </c>
      <c r="AH33" s="21">
        <v>15101340</v>
      </c>
      <c r="AI33" s="58">
        <f>24480+73</f>
        <v>24553</v>
      </c>
      <c r="AJ33" s="21">
        <v>17753840</v>
      </c>
      <c r="AK33" s="58">
        <f>25080+69</f>
        <v>25149</v>
      </c>
      <c r="AL33" s="21">
        <v>18184780</v>
      </c>
      <c r="AM33" s="58">
        <v>24013</v>
      </c>
      <c r="AN33" s="21">
        <v>17363370</v>
      </c>
      <c r="AO33" s="124">
        <v>27671</v>
      </c>
      <c r="AP33" s="21">
        <v>20228500</v>
      </c>
      <c r="AQ33" s="145">
        <f t="shared" si="5"/>
        <v>146403</v>
      </c>
      <c r="AR33" s="145">
        <f t="shared" si="6"/>
        <v>105548980</v>
      </c>
      <c r="AS33" s="145">
        <f t="shared" si="7"/>
        <v>291254</v>
      </c>
      <c r="AT33" s="145">
        <f t="shared" si="8"/>
        <v>200945640</v>
      </c>
      <c r="AU33" s="124">
        <f>21900+76</f>
        <v>21976</v>
      </c>
      <c r="AV33" s="21">
        <v>16322290</v>
      </c>
      <c r="AW33" s="124">
        <f>22080+73</f>
        <v>22153</v>
      </c>
      <c r="AX33" s="21">
        <v>16453750</v>
      </c>
      <c r="AY33" s="124">
        <f>24420+77</f>
        <v>24497</v>
      </c>
      <c r="AZ33" s="21">
        <v>18576800</v>
      </c>
      <c r="BA33" s="124">
        <v>24449</v>
      </c>
      <c r="BB33" s="21">
        <v>18911210</v>
      </c>
      <c r="BC33" s="124">
        <v>25873</v>
      </c>
      <c r="BD33" s="21">
        <v>20516080</v>
      </c>
      <c r="BE33" s="124">
        <v>26118</v>
      </c>
      <c r="BF33" s="21">
        <v>20710340</v>
      </c>
      <c r="BG33" s="124">
        <v>25162</v>
      </c>
      <c r="BH33" s="21">
        <v>20091950</v>
      </c>
      <c r="BI33" s="124">
        <v>23662</v>
      </c>
      <c r="BJ33" s="21">
        <v>19007560</v>
      </c>
      <c r="BK33" s="124">
        <v>29621</v>
      </c>
      <c r="BL33" s="21">
        <v>5043050</v>
      </c>
      <c r="BM33" s="124">
        <v>25273</v>
      </c>
      <c r="BN33" s="21">
        <v>20602850</v>
      </c>
      <c r="BO33" s="124">
        <v>25691</v>
      </c>
      <c r="BP33" s="21">
        <v>22348030</v>
      </c>
      <c r="BQ33" s="124">
        <v>28326</v>
      </c>
      <c r="BR33" s="21">
        <v>24794830</v>
      </c>
      <c r="BS33" s="58">
        <f t="shared" si="9"/>
        <v>145066</v>
      </c>
      <c r="BT33" s="55">
        <f t="shared" si="10"/>
        <v>111490470</v>
      </c>
      <c r="BU33" s="58">
        <f t="shared" si="11"/>
        <v>157735</v>
      </c>
      <c r="BV33" s="55">
        <f t="shared" si="12"/>
        <v>111888270</v>
      </c>
      <c r="BW33" s="129">
        <f t="shared" si="13"/>
        <v>302801</v>
      </c>
      <c r="BX33" s="129">
        <f t="shared" si="14"/>
        <v>223378740</v>
      </c>
      <c r="BY33" s="142">
        <f>IFERROR((1-(BS33/AC33)),0)</f>
        <v>-1.4842838503013045E-3</v>
      </c>
      <c r="BZ33" s="11">
        <f t="shared" si="24"/>
        <v>-0.1687041244420926</v>
      </c>
      <c r="CA33" s="136">
        <f t="shared" si="16"/>
        <v>0</v>
      </c>
      <c r="CB33" s="12">
        <f t="shared" si="17"/>
        <v>0</v>
      </c>
      <c r="CC33" s="141" t="s">
        <v>292</v>
      </c>
      <c r="CD33" s="121">
        <f t="shared" si="18"/>
        <v>-7.7402785462046486E-2</v>
      </c>
      <c r="CE33" s="11">
        <f t="shared" si="19"/>
        <v>-6.0060173011619922E-2</v>
      </c>
      <c r="CF33" s="122">
        <f t="shared" si="0"/>
        <v>0</v>
      </c>
      <c r="CG33" s="122">
        <f t="shared" si="1"/>
        <v>0</v>
      </c>
      <c r="CH33" s="141" t="s">
        <v>293</v>
      </c>
      <c r="CI33" s="121">
        <f t="shared" si="20"/>
        <v>-3.9645807439554481E-2</v>
      </c>
      <c r="CJ33" s="121">
        <f t="shared" si="21"/>
        <v>-0.11163765484038368</v>
      </c>
      <c r="CK33" s="122">
        <f t="shared" si="22"/>
        <v>0</v>
      </c>
      <c r="CL33" s="122">
        <f t="shared" si="23"/>
        <v>0</v>
      </c>
    </row>
    <row r="34" spans="1:90" ht="159.5" x14ac:dyDescent="0.35">
      <c r="A34" s="51" t="s">
        <v>208</v>
      </c>
      <c r="B34" s="27" t="s">
        <v>209</v>
      </c>
      <c r="C34" s="27" t="s">
        <v>210</v>
      </c>
      <c r="D34" s="27" t="s">
        <v>211</v>
      </c>
      <c r="E34" s="73" t="s">
        <v>99</v>
      </c>
      <c r="F34" s="128">
        <v>5.0000000000000001E-3</v>
      </c>
      <c r="G34" s="23">
        <v>0</v>
      </c>
      <c r="H34" s="23" t="s">
        <v>294</v>
      </c>
      <c r="I34" s="82">
        <v>3</v>
      </c>
      <c r="J34" s="55">
        <v>759347</v>
      </c>
      <c r="K34" s="58">
        <v>0</v>
      </c>
      <c r="L34" s="21">
        <v>0</v>
      </c>
      <c r="M34" s="58">
        <v>0</v>
      </c>
      <c r="N34" s="21">
        <v>0</v>
      </c>
      <c r="O34" s="58">
        <v>1</v>
      </c>
      <c r="P34" s="21">
        <v>159999</v>
      </c>
      <c r="Q34" s="58">
        <v>0</v>
      </c>
      <c r="R34" s="21">
        <v>0</v>
      </c>
      <c r="S34" s="58">
        <v>0</v>
      </c>
      <c r="T34" s="21">
        <v>0</v>
      </c>
      <c r="U34" s="58">
        <v>0</v>
      </c>
      <c r="V34" s="21">
        <v>0</v>
      </c>
      <c r="W34" s="58">
        <f t="shared" si="2"/>
        <v>3</v>
      </c>
      <c r="X34" s="21">
        <f t="shared" si="2"/>
        <v>759347</v>
      </c>
      <c r="Y34" s="58">
        <f>K34+M34+O34+Q34+S34+U34</f>
        <v>1</v>
      </c>
      <c r="Z34" s="21">
        <f t="shared" si="4"/>
        <v>159999</v>
      </c>
      <c r="AA34" s="58">
        <f>W34+Y34</f>
        <v>4</v>
      </c>
      <c r="AB34" s="119">
        <f>Z34+X34</f>
        <v>919346</v>
      </c>
      <c r="AC34" s="58">
        <v>3</v>
      </c>
      <c r="AD34" s="21">
        <v>316000</v>
      </c>
      <c r="AE34" s="58">
        <v>0</v>
      </c>
      <c r="AF34" s="21">
        <v>0</v>
      </c>
      <c r="AG34" s="58">
        <v>2</v>
      </c>
      <c r="AH34" s="21">
        <v>277696</v>
      </c>
      <c r="AI34" s="58">
        <v>3</v>
      </c>
      <c r="AJ34" s="21">
        <v>563696</v>
      </c>
      <c r="AK34" s="58">
        <v>0</v>
      </c>
      <c r="AL34" s="21">
        <v>0</v>
      </c>
      <c r="AM34" s="58">
        <v>0</v>
      </c>
      <c r="AN34" s="21">
        <v>0</v>
      </c>
      <c r="AO34" s="58">
        <v>0</v>
      </c>
      <c r="AP34" s="21">
        <v>0</v>
      </c>
      <c r="AQ34" s="145">
        <f t="shared" si="5"/>
        <v>5</v>
      </c>
      <c r="AR34" s="145">
        <f t="shared" si="6"/>
        <v>841392</v>
      </c>
      <c r="AS34" s="145">
        <f t="shared" si="7"/>
        <v>8</v>
      </c>
      <c r="AT34" s="145">
        <f t="shared" si="8"/>
        <v>1157392</v>
      </c>
      <c r="AU34" s="58">
        <v>0</v>
      </c>
      <c r="AV34" s="21">
        <v>0</v>
      </c>
      <c r="AW34" s="58">
        <v>0</v>
      </c>
      <c r="AX34" s="21">
        <v>0</v>
      </c>
      <c r="AY34" s="58">
        <v>0</v>
      </c>
      <c r="AZ34" s="21">
        <v>0</v>
      </c>
      <c r="BA34" s="58">
        <v>0</v>
      </c>
      <c r="BB34" s="21">
        <v>0</v>
      </c>
      <c r="BC34" s="58">
        <v>1</v>
      </c>
      <c r="BD34" s="21">
        <v>222000</v>
      </c>
      <c r="BE34" s="58">
        <v>0</v>
      </c>
      <c r="BF34" s="21">
        <v>0</v>
      </c>
      <c r="BG34" s="58">
        <v>1</v>
      </c>
      <c r="BH34" s="21">
        <v>800000</v>
      </c>
      <c r="BI34" s="58">
        <v>0</v>
      </c>
      <c r="BJ34" s="21">
        <v>0</v>
      </c>
      <c r="BK34" s="58">
        <v>1</v>
      </c>
      <c r="BL34" s="21">
        <v>60000</v>
      </c>
      <c r="BM34" s="58">
        <v>0</v>
      </c>
      <c r="BN34" s="21">
        <v>0</v>
      </c>
      <c r="BO34" s="58">
        <v>0</v>
      </c>
      <c r="BP34" s="21">
        <v>0</v>
      </c>
      <c r="BQ34" s="58">
        <v>0</v>
      </c>
      <c r="BR34" s="21">
        <v>0</v>
      </c>
      <c r="BS34" s="58">
        <f t="shared" si="9"/>
        <v>1</v>
      </c>
      <c r="BT34" s="55">
        <f t="shared" si="10"/>
        <v>222000</v>
      </c>
      <c r="BU34" s="58">
        <f t="shared" si="11"/>
        <v>2</v>
      </c>
      <c r="BV34" s="55">
        <f t="shared" si="12"/>
        <v>860000</v>
      </c>
      <c r="BW34" s="129">
        <f t="shared" si="13"/>
        <v>3</v>
      </c>
      <c r="BX34" s="129">
        <f t="shared" si="14"/>
        <v>1082000</v>
      </c>
      <c r="BY34" s="11">
        <f t="shared" si="15"/>
        <v>0.66666666666666674</v>
      </c>
      <c r="BZ34" s="11">
        <f t="shared" si="24"/>
        <v>0.29746835443037978</v>
      </c>
      <c r="CA34" s="136">
        <f t="shared" si="16"/>
        <v>0</v>
      </c>
      <c r="CB34" s="12">
        <f t="shared" si="17"/>
        <v>59.493670886075954</v>
      </c>
      <c r="CC34" s="141" t="s">
        <v>295</v>
      </c>
      <c r="CD34" s="121">
        <f t="shared" si="18"/>
        <v>0.6</v>
      </c>
      <c r="CE34" s="11">
        <f t="shared" si="19"/>
        <v>-2.2115732025025148E-2</v>
      </c>
      <c r="CF34" s="122">
        <f t="shared" si="0"/>
        <v>0</v>
      </c>
      <c r="CG34" s="122">
        <f t="shared" si="1"/>
        <v>-4.4231464050050295</v>
      </c>
      <c r="CH34" s="141" t="s">
        <v>296</v>
      </c>
      <c r="CI34" s="121">
        <f t="shared" si="20"/>
        <v>0.625</v>
      </c>
      <c r="CJ34" s="121">
        <f t="shared" si="21"/>
        <v>6.5139555137758043E-2</v>
      </c>
      <c r="CK34" s="122">
        <f t="shared" si="22"/>
        <v>0</v>
      </c>
      <c r="CL34" s="122">
        <f t="shared" si="23"/>
        <v>13.027911027551609</v>
      </c>
    </row>
    <row r="35" spans="1:90" ht="14.5" x14ac:dyDescent="0.35">
      <c r="A35" s="14"/>
      <c r="BU35" s="58">
        <f t="shared" ref="BU35" si="36">AE35+AG35+AI35+AK35+AM35+AO35</f>
        <v>0</v>
      </c>
      <c r="BV35" s="21">
        <f t="shared" ref="BV35" si="37">AF35+AH35+AJ35+AL35+AN35+AP35</f>
        <v>0</v>
      </c>
      <c r="BW35" s="130"/>
      <c r="BX35" s="130"/>
      <c r="BY35" s="130"/>
    </row>
    <row r="36" spans="1:90" ht="14.5" x14ac:dyDescent="0.35">
      <c r="A36" s="14"/>
    </row>
    <row r="38" spans="1:90" ht="19.5" customHeight="1" x14ac:dyDescent="0.35">
      <c r="A38" s="156" t="s">
        <v>213</v>
      </c>
      <c r="B38" s="156"/>
      <c r="C38" s="156"/>
      <c r="D38" s="156"/>
      <c r="E38" s="156"/>
      <c r="F38" s="156"/>
      <c r="G38" s="156"/>
      <c r="H38" s="156"/>
      <c r="I38" s="156"/>
      <c r="J38" s="156"/>
      <c r="K38" s="156"/>
      <c r="L38" s="156"/>
      <c r="M38" s="156"/>
      <c r="N38" s="156"/>
      <c r="O38" s="156"/>
      <c r="P38" s="156"/>
      <c r="Q38" s="156"/>
      <c r="R38" s="156"/>
      <c r="S38" s="156"/>
      <c r="T38" s="156"/>
      <c r="U38" s="156"/>
      <c r="V38" s="156"/>
      <c r="W38" s="156"/>
    </row>
  </sheetData>
  <mergeCells count="91">
    <mergeCell ref="AQ10:AR10"/>
    <mergeCell ref="AQ8:AR9"/>
    <mergeCell ref="AS8:AT9"/>
    <mergeCell ref="AS10:AT10"/>
    <mergeCell ref="CI8:CL8"/>
    <mergeCell ref="CI9:CL9"/>
    <mergeCell ref="CD8:CG8"/>
    <mergeCell ref="CD9:CG9"/>
    <mergeCell ref="AU8:BF9"/>
    <mergeCell ref="BG8:BR9"/>
    <mergeCell ref="BG10:BH10"/>
    <mergeCell ref="BI10:BJ10"/>
    <mergeCell ref="BK10:BL10"/>
    <mergeCell ref="BM10:BN10"/>
    <mergeCell ref="BO10:BP10"/>
    <mergeCell ref="A15:A16"/>
    <mergeCell ref="B15:B16"/>
    <mergeCell ref="W10:W11"/>
    <mergeCell ref="X10:X11"/>
    <mergeCell ref="Y8:Z9"/>
    <mergeCell ref="D8:D11"/>
    <mergeCell ref="K8:V9"/>
    <mergeCell ref="Y10:Y11"/>
    <mergeCell ref="Z10:Z11"/>
    <mergeCell ref="AA5:CH5"/>
    <mergeCell ref="CC15:CC16"/>
    <mergeCell ref="CH15:CH16"/>
    <mergeCell ref="AA8:AB9"/>
    <mergeCell ref="BS9:CC9"/>
    <mergeCell ref="AA10:AA11"/>
    <mergeCell ref="AB10:AB11"/>
    <mergeCell ref="BQ10:BR10"/>
    <mergeCell ref="AU10:AV10"/>
    <mergeCell ref="AW10:AX10"/>
    <mergeCell ref="AY10:AZ10"/>
    <mergeCell ref="BA10:BB10"/>
    <mergeCell ref="BC10:BD10"/>
    <mergeCell ref="BE10:BF10"/>
    <mergeCell ref="BW10:BX10"/>
    <mergeCell ref="BS7:CH7"/>
    <mergeCell ref="AA4:CH4"/>
    <mergeCell ref="BS8:CC8"/>
    <mergeCell ref="BS10:BT10"/>
    <mergeCell ref="BU10:BV10"/>
    <mergeCell ref="AE8:AP9"/>
    <mergeCell ref="AE10:AF10"/>
    <mergeCell ref="AG10:AH10"/>
    <mergeCell ref="AI10:AJ10"/>
    <mergeCell ref="AK10:AL10"/>
    <mergeCell ref="AM10:AN10"/>
    <mergeCell ref="AO10:AP10"/>
    <mergeCell ref="CD10:CH10"/>
    <mergeCell ref="A6:CH6"/>
    <mergeCell ref="AC8:AD9"/>
    <mergeCell ref="AC10:AD10"/>
    <mergeCell ref="G8:G11"/>
    <mergeCell ref="A31:A33"/>
    <mergeCell ref="B31:B33"/>
    <mergeCell ref="A38:W38"/>
    <mergeCell ref="I8:J9"/>
    <mergeCell ref="K10:L10"/>
    <mergeCell ref="M10:N10"/>
    <mergeCell ref="O10:P10"/>
    <mergeCell ref="A17:A30"/>
    <mergeCell ref="B17:B18"/>
    <mergeCell ref="B20:B23"/>
    <mergeCell ref="B24:B25"/>
    <mergeCell ref="B26:B27"/>
    <mergeCell ref="B28:B29"/>
    <mergeCell ref="A12:A13"/>
    <mergeCell ref="S10:T10"/>
    <mergeCell ref="W8:X9"/>
    <mergeCell ref="B4:G4"/>
    <mergeCell ref="W4:X4"/>
    <mergeCell ref="B5:G5"/>
    <mergeCell ref="W5:X5"/>
    <mergeCell ref="A8:B11"/>
    <mergeCell ref="C8:C11"/>
    <mergeCell ref="A7:G7"/>
    <mergeCell ref="U10:V10"/>
    <mergeCell ref="E8:E11"/>
    <mergeCell ref="F8:F11"/>
    <mergeCell ref="H8:H11"/>
    <mergeCell ref="Q10:R10"/>
    <mergeCell ref="I10:J10"/>
    <mergeCell ref="C1:CH1"/>
    <mergeCell ref="B2:G2"/>
    <mergeCell ref="W2:X2"/>
    <mergeCell ref="AA2:CH2"/>
    <mergeCell ref="B3:G3"/>
    <mergeCell ref="AA3:CH3"/>
  </mergeCells>
  <phoneticPr fontId="14" type="noConversion"/>
  <dataValidations count="54">
    <dataValidation allowBlank="1" showInputMessage="1" showErrorMessage="1" prompt="Solo aplica para gastos de funcionamiento." sqref="A8:B11" xr:uid="{D00F55EE-E5CC-4661-83C2-9025AEA45889}"/>
    <dataValidation allowBlank="1" showInputMessage="1" showErrorMessage="1" prompt="Relacione los giros realizados  en el  mismo periodo del año anterior, relacionados con el rubro y el componente. valores en pesos." sqref="X10:X11 Z10:Z11 BV11 BX11" xr:uid="{CF533ED3-2F7F-4825-BB67-5DF992B8C153}"/>
    <dataValidation allowBlank="1" showInputMessage="1" showErrorMessage="1" prompt="Escribir el otro sector que no se encuentra en la lista desplegable" sqref="B3:V3" xr:uid="{CEDF0104-C47A-4A7A-8840-0CBD3128330A}"/>
    <dataValidation allowBlank="1" showInputMessage="1" showErrorMessage="1" prompt="Relacione los giros realizados  en el  periodo de reporte para el rubro y el componente. Valores en pesos." sqref="BT11" xr:uid="{20E90E6D-0425-46C9-B327-E235C2B4DC71}"/>
    <dataValidation allowBlank="1" showInputMessage="1" showErrorMessage="1" prompt="Relacione el dato de consumo asociado al rubro, componente y unidad de medida en el periodo de reporte._x000a_" sqref="BS11" xr:uid="{F3BE41A9-7048-4B9D-BA8B-1AC094A530F1}"/>
    <dataValidation allowBlank="1" showInputMessage="1" showErrorMessage="1" prompt="Relacione los giros realizados  en el  mismo periodo del año anterior, relacionados con el rubro y el componente. Valores en pesos." sqref="AB10:AB11" xr:uid="{45642EE1-A75F-4B4C-AA78-0DDA3D9481B6}"/>
    <dataValidation allowBlank="1" showInputMessage="1" showErrorMessage="1" prompt="Relacione el dato de consumo asociado al rubro, componente y unidad de medida reportado en el  mismo periodo del año anterior_x000a_" sqref="W10:W11 AA10:AA11 Y10:Y11 BU11 BW11" xr:uid="{B05734D3-87A3-4542-81AA-9DCA76B48B2C}"/>
    <dataValidation allowBlank="1" showInputMessage="1" showErrorMessage="1" prompt="Si en la celda &quot;E&quot;, selecionó SI, defina una meta en porcentaje para mantener o reducir el gasto en la vigencia. (En unidad de medida)" sqref="G8:H11 I8 K8 V11 L11 S10:S11 O10:O11 N11 Q10:Q11 M10:M11 P11 J11 I10:I11 R11 U10:U11 K10:K11 T11 AC8 AE8 AN11 AF11 AM10:AM11 AI10:AI11 AH11 AK10:AK11 AG10:AG11 AJ11 AL11 AO10:AO11 AE10:AE11 BP11 BR11 BH11 BO10:BO11 BK10:BK11 BJ11 BM10:BM11 BI10:BI11 BL11 BN11 BQ10:BQ11 BG10:BG11 AQ8 AC11:AD11 AP11:BF11 AS8" xr:uid="{B2BF6CCD-B7E6-4E48-A5CD-57F2C3CB36ED}"/>
    <dataValidation allowBlank="1" showInputMessage="1" showErrorMessage="1" prompt="Si en la celda &quot;E&quot;, selecionó SI, defina una meta en porcentaje para mantener o reducir el gasto en la vigencia. (En giros presupuestales)" sqref="F8:F11" xr:uid="{AA0DB128-52CA-41CA-9202-A7DE359934B1}"/>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C8983019-1EBA-4586-8431-DA546B38AE64}"/>
    <dataValidation allowBlank="1" showInputMessage="1" showErrorMessage="1" prompt="Defina la referencia que se usará  para medir el rubro o componente. Ejem. Metro cúbico, personas, horas, entre otros." sqref="D8:D11" xr:uid="{ABADDB3E-3013-4A55-936F-BD35A9B08575}"/>
    <dataValidation type="list" allowBlank="1" showInputMessage="1" showErrorMessage="1" sqref="AO2" xr:uid="{82F914FF-26DA-4D20-8F2C-BCCDA9A91D7C}">
      <formula1>INDIRECT(D2)</formula1>
    </dataValidation>
    <dataValidation type="list" allowBlank="1" showInputMessage="1" showErrorMessage="1" sqref="AN2" xr:uid="{5199C342-4932-467F-BB6F-B941FF5878BB}">
      <formula1>INDIRECT(D2)</formula1>
    </dataValidation>
    <dataValidation type="list" allowBlank="1" showInputMessage="1" showErrorMessage="1" sqref="AM2" xr:uid="{88A7873E-3F6C-447C-8CCF-6764E4191BF5}">
      <formula1>INDIRECT(D2)</formula1>
    </dataValidation>
    <dataValidation type="list" allowBlank="1" showInputMessage="1" showErrorMessage="1" sqref="AL2" xr:uid="{BC288CD5-8EBF-4E86-9F3A-1C5BE1EBDD37}">
      <formula1>INDIRECT(D2)</formula1>
    </dataValidation>
    <dataValidation type="list" allowBlank="1" showInputMessage="1" showErrorMessage="1" sqref="AK2" xr:uid="{6011DEF8-04B8-46CA-8B9C-56C9E8278AE8}">
      <formula1>INDIRECT(D2)</formula1>
    </dataValidation>
    <dataValidation type="list" allowBlank="1" showInputMessage="1" showErrorMessage="1" sqref="AJ2" xr:uid="{DCEB6487-B21C-4D8F-B6BD-FFF2CCC832A1}">
      <formula1>INDIRECT(D2)</formula1>
    </dataValidation>
    <dataValidation type="list" allowBlank="1" showInputMessage="1" showErrorMessage="1" sqref="AI2" xr:uid="{871847B3-F1BE-4BC9-BFA1-512C07A7CF57}">
      <formula1>INDIRECT(D2)</formula1>
    </dataValidation>
    <dataValidation type="list" allowBlank="1" showInputMessage="1" showErrorMessage="1" sqref="AH2" xr:uid="{653716B0-CE8E-4DBA-AB13-49DFE62E1963}">
      <formula1>INDIRECT(D2)</formula1>
    </dataValidation>
    <dataValidation type="list" allowBlank="1" showInputMessage="1" showErrorMessage="1" sqref="AG2" xr:uid="{7ED61A6B-1014-4033-AFFC-51D5B59B7C7F}">
      <formula1>INDIRECT(D2)</formula1>
    </dataValidation>
    <dataValidation type="list" allowBlank="1" showInputMessage="1" showErrorMessage="1" sqref="AF2" xr:uid="{7F65ECBD-F523-4893-B642-7B75539754B5}">
      <formula1>INDIRECT(D2)</formula1>
    </dataValidation>
    <dataValidation type="list" allowBlank="1" showInputMessage="1" showErrorMessage="1" sqref="AE2" xr:uid="{9F3770DB-E5AC-4FF3-867F-F700D328FBBE}">
      <formula1>INDIRECT(D2)</formula1>
    </dataValidation>
    <dataValidation type="list" allowBlank="1" showInputMessage="1" showErrorMessage="1" sqref="AA2:AC2" xr:uid="{C1A8C702-93FD-416F-9C54-607993DC8D7C}">
      <formula1>INDIRECT(B2)</formula1>
    </dataValidation>
    <dataValidation type="list" allowBlank="1" showInputMessage="1" showErrorMessage="1" sqref="AD2" xr:uid="{E0D70AB5-E34D-4500-B28D-865125FE3F32}">
      <formula1>INDIRECT(D2)</formula1>
    </dataValidation>
    <dataValidation type="list" allowBlank="1" showInputMessage="1" showErrorMessage="1" sqref="BS2:BU2" xr:uid="{381A0E21-E3BC-4E1B-966E-FA6B99DD4966}">
      <formula1>INDIRECT(D2)</formula1>
    </dataValidation>
    <dataValidation type="list" allowBlank="1" showInputMessage="1" showErrorMessage="1" sqref="BV2:BW2" xr:uid="{02C485DE-6893-4970-BD9A-AB58B56ADFE8}">
      <formula1>INDIRECT(F2)</formula1>
    </dataValidation>
    <dataValidation type="list" allowBlank="1" showInputMessage="1" showErrorMessage="1" sqref="BX2:BY2 CD2:CH2" xr:uid="{5BD4384F-6F3F-44ED-8776-5FE0BF2CAA9E}">
      <formula1>INDIRECT(G2)</formula1>
    </dataValidation>
    <dataValidation type="list" allowBlank="1" showInputMessage="1" showErrorMessage="1" sqref="BR2" xr:uid="{DD414BC7-3C46-4B53-8563-FCA68DE5977D}">
      <formula1>INDIRECT(E2)</formula1>
    </dataValidation>
    <dataValidation type="list" allowBlank="1" showInputMessage="1" showErrorMessage="1" sqref="BQ2" xr:uid="{D833BE5D-0336-4755-987B-8619B5493F7C}">
      <formula1>INDIRECT(E2)</formula1>
    </dataValidation>
    <dataValidation type="list" allowBlank="1" showInputMessage="1" showErrorMessage="1" sqref="BP2" xr:uid="{3380A252-6C56-4BEA-A068-DBA6E0AADF79}">
      <formula1>INDIRECT(E2)</formula1>
    </dataValidation>
    <dataValidation type="list" allowBlank="1" showInputMessage="1" showErrorMessage="1" sqref="BO2" xr:uid="{D181E466-1C01-47D7-B966-A8283A040404}">
      <formula1>INDIRECT(E2)</formula1>
    </dataValidation>
    <dataValidation type="list" allowBlank="1" showInputMessage="1" showErrorMessage="1" sqref="BN2" xr:uid="{0006E823-3380-4CB7-8353-8B60460D5DBE}">
      <formula1>INDIRECT(E2)</formula1>
    </dataValidation>
    <dataValidation type="list" allowBlank="1" showInputMessage="1" showErrorMessage="1" sqref="BE2" xr:uid="{EB8C7EDB-94D4-4BFA-8584-4039EF00D0A5}">
      <formula1>INDIRECT(E2)</formula1>
    </dataValidation>
    <dataValidation type="list" allowBlank="1" showInputMessage="1" showErrorMessage="1" sqref="BD2" xr:uid="{756B2794-D86F-4994-BD6B-8BA5F26D95F6}">
      <formula1>INDIRECT(E2)</formula1>
    </dataValidation>
    <dataValidation type="list" allowBlank="1" showInputMessage="1" showErrorMessage="1" sqref="BC2" xr:uid="{3992E613-2A09-4CE4-8345-F6AA3AB491E8}">
      <formula1>INDIRECT(E2)</formula1>
    </dataValidation>
    <dataValidation type="list" allowBlank="1" showInputMessage="1" showErrorMessage="1" sqref="BB2" xr:uid="{74149EE0-C07F-4326-82F1-9B80700AF61C}">
      <formula1>INDIRECT(E2)</formula1>
    </dataValidation>
    <dataValidation type="list" allowBlank="1" showInputMessage="1" showErrorMessage="1" sqref="BA2" xr:uid="{5A4078D6-78BF-4DFE-8684-5DF4E0AFD1FC}">
      <formula1>INDIRECT(E2)</formula1>
    </dataValidation>
    <dataValidation type="list" allowBlank="1" showInputMessage="1" showErrorMessage="1" sqref="AZ2" xr:uid="{0B4878D5-B69F-40F9-AABC-AD18709FDF28}">
      <formula1>INDIRECT(E2)</formula1>
    </dataValidation>
    <dataValidation type="list" allowBlank="1" showInputMessage="1" showErrorMessage="1" sqref="AY2" xr:uid="{C5DCD389-EED4-4666-BDA1-9C46BF2F7730}">
      <formula1>INDIRECT(E2)</formula1>
    </dataValidation>
    <dataValidation type="list" allowBlank="1" showInputMessage="1" showErrorMessage="1" sqref="AX2" xr:uid="{06BEC178-F2FD-4EE7-A8EC-72DF6B05F9F0}">
      <formula1>INDIRECT(E2)</formula1>
    </dataValidation>
    <dataValidation type="list" allowBlank="1" showInputMessage="1" showErrorMessage="1" sqref="AW2" xr:uid="{BE964D85-8FE9-43DD-A41D-5110BAD09579}">
      <formula1>INDIRECT(E2)</formula1>
    </dataValidation>
    <dataValidation type="list" allowBlank="1" showInputMessage="1" showErrorMessage="1" sqref="AV2" xr:uid="{473D8F56-CAB2-4D37-A652-CFF76CA759FB}">
      <formula1>INDIRECT(E2)</formula1>
    </dataValidation>
    <dataValidation type="list" allowBlank="1" showInputMessage="1" showErrorMessage="1" sqref="BM2" xr:uid="{C16573C2-5E9A-4C9B-9AAA-55A1C14C28ED}">
      <formula1>INDIRECT(F2)</formula1>
    </dataValidation>
    <dataValidation type="list" allowBlank="1" showInputMessage="1" showErrorMessage="1" sqref="BL2" xr:uid="{FB4D9907-D4CE-45FC-B5D7-8F943B3AD275}">
      <formula1>INDIRECT(F2)</formula1>
    </dataValidation>
    <dataValidation type="list" allowBlank="1" showInputMessage="1" showErrorMessage="1" sqref="BK2" xr:uid="{68A473FC-C170-42B6-B49D-1C3DB6712B10}">
      <formula1>INDIRECT(F2)</formula1>
    </dataValidation>
    <dataValidation type="list" allowBlank="1" showInputMessage="1" showErrorMessage="1" sqref="BJ2" xr:uid="{730CEE9E-6ABC-4D32-BEFF-C69BB6A9ECD9}">
      <formula1>INDIRECT(F2)</formula1>
    </dataValidation>
    <dataValidation type="list" allowBlank="1" showInputMessage="1" showErrorMessage="1" sqref="BI2" xr:uid="{160153A7-5BCD-495E-A37B-38B656129F6F}">
      <formula1>INDIRECT(F2)</formula1>
    </dataValidation>
    <dataValidation type="list" allowBlank="1" showInputMessage="1" showErrorMessage="1" sqref="BF2:BG2" xr:uid="{CB350E7B-8101-4422-B119-41A117B6A7DB}">
      <formula1>INDIRECT(E2)</formula1>
    </dataValidation>
    <dataValidation type="list" allowBlank="1" showInputMessage="1" showErrorMessage="1" sqref="BH2" xr:uid="{85048BC5-813F-46B8-BBA0-12A0FA245DD7}">
      <formula1>INDIRECT(F2)</formula1>
    </dataValidation>
    <dataValidation type="list" allowBlank="1" showInputMessage="1" showErrorMessage="1" sqref="AU2" xr:uid="{E5BE24FE-2044-41DD-BBB0-59CE80872105}">
      <formula1>INDIRECT(E2)</formula1>
    </dataValidation>
    <dataValidation type="list" allowBlank="1" showInputMessage="1" showErrorMessage="1" sqref="AP2:AS2" xr:uid="{559D1A5E-9757-46C9-B806-FAD247967511}">
      <formula1>INDIRECT(D2)</formula1>
    </dataValidation>
    <dataValidation type="list" allowBlank="1" showInputMessage="1" showErrorMessage="1" sqref="AT2" xr:uid="{AA5276C6-F1E0-41B6-B5B2-6FA81EA081E8}">
      <formula1>INDIRECT(G2)</formula1>
    </dataValidation>
    <dataValidation type="list" allowBlank="1" showInputMessage="1" showErrorMessage="1" sqref="BZ2:CC2" xr:uid="{1707436E-9F53-49AA-B28D-138771FF1255}">
      <formula1>INDIRECT(G2)</formula1>
    </dataValidation>
    <dataValidation allowBlank="1" showInputMessage="1" showErrorMessage="1" prompt="Escribir la otra entidad que no se encuentra en la lista desplegable" sqref="AA3:CH3" xr:uid="{62EA70A6-00CC-4950-900B-6550CE50726E}"/>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85BEF137-7624-41A5-8A1E-F2D966833322}">
          <x14:formula1>
            <xm:f>datos!$F$27:$F$28</xm:f>
          </x14:formula1>
          <xm:sqref>E12:E34</xm:sqref>
        </x14:dataValidation>
        <x14:dataValidation type="list" showInputMessage="1" showErrorMessage="1" xr:uid="{BB485596-0B95-49B7-A0EB-2B6342D0E536}">
          <x14:formula1>
            <xm:f>datos!$D$2:$T$2</xm:f>
          </x14:formula1>
          <xm:sqref>B2:V2</xm:sqref>
        </x14:dataValidation>
        <x14:dataValidation type="list" allowBlank="1" showInputMessage="1" showErrorMessage="1" xr:uid="{FA3831BC-C40E-48CC-A260-6DCC91D999EB}">
          <x14:formula1>
            <xm:f>datos!$E$18:$E$20</xm:f>
          </x14:formula1>
          <xm:sqref>AA5</xm:sqref>
        </x14:dataValidation>
        <x14:dataValidation type="list" allowBlank="1" showInputMessage="1" showErrorMessage="1" xr:uid="{63917F1E-1FA1-46C2-9B74-7CE4D40E334F}">
          <x14:formula1>
            <xm:f>datos!$D$27:$D$31</xm:f>
          </x14:formula1>
          <xm:sqref>B4</xm:sqref>
        </x14:dataValidation>
        <x14:dataValidation type="list" allowBlank="1" showInputMessage="1" showErrorMessage="1" xr:uid="{0991A8B4-0351-4DAA-83B8-07B90C6618EE}">
          <x14:formula1>
            <xm:f>datos!$E$27:$E$29</xm:f>
          </x14:formula1>
          <xm:sqref>AA4</xm:sqref>
        </x14:dataValidation>
        <x14:dataValidation type="list" allowBlank="1" showInputMessage="1" showErrorMessage="1" xr:uid="{232F980A-3CFD-4D6D-9C52-23BC33799C31}">
          <x14:formula1>
            <xm:f>datos!$E$12:$E$13</xm:f>
          </x14:formula1>
          <xm:sqref>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formato captura</vt:lpstr>
      <vt:lpstr>Base captura</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Patricia Casas Betancourt</dc:creator>
  <cp:keywords/>
  <dc:description/>
  <cp:lastModifiedBy>SONIA ALFONSO</cp:lastModifiedBy>
  <cp:revision/>
  <dcterms:created xsi:type="dcterms:W3CDTF">2021-10-14T18:59:05Z</dcterms:created>
  <dcterms:modified xsi:type="dcterms:W3CDTF">2024-01-24T23:11:35Z</dcterms:modified>
  <cp:category/>
  <cp:contentStatus/>
</cp:coreProperties>
</file>