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19"/>
  <workbookPr/>
  <mc:AlternateContent xmlns:mc="http://schemas.openxmlformats.org/markup-compatibility/2006">
    <mc:Choice Requires="x15">
      <x15ac:absPath xmlns:x15ac="http://schemas.microsoft.com/office/spreadsheetml/2010/11/ac" url="https://foncepgovco-my.sharepoint.com/personal/jfgarnica_foncep_gov_co/Documents/Subdirección Financiera y Administrativa/AUSTERIDAD DEL GASTO/Plan de Austeridad 2024/INFORME SECRETARIA DE HACIENDA/Informe de Austeridad SHD Segundo Semestre/II SEMESTRE/"/>
    </mc:Choice>
  </mc:AlternateContent>
  <xr:revisionPtr revIDLastSave="140" documentId="13_ncr:1_{991B8F87-1816-4CF2-A4D2-8F09D664088A}" xr6:coauthVersionLast="47" xr6:coauthVersionMax="47" xr10:uidLastSave="{052E25DD-C8D1-43C3-A423-028AFCF305BD}"/>
  <bookViews>
    <workbookView xWindow="-110" yWindow="-110" windowWidth="19420" windowHeight="10300" firstSheet="2" activeTab="2" xr2:uid="{00000000-000D-0000-FFFF-FFFF00000000}"/>
  </bookViews>
  <sheets>
    <sheet name="datos" sheetId="2" r:id="rId1"/>
    <sheet name="formato captura" sheetId="3" state="hidden" r:id="rId2"/>
    <sheet name="Base captura" sheetId="5" r:id="rId3"/>
  </sheets>
  <definedNames>
    <definedName name="_xlnm._FilterDatabase" localSheetId="2" hidden="1">'Base captura'!$A$10:$DY$11</definedName>
    <definedName name="_xlnm._FilterDatabase" localSheetId="1" hidden="1">'formato captura'!$A$11:$Y$34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K15" i="5" l="1"/>
  <c r="CK16" i="5"/>
  <c r="CM15" i="5"/>
  <c r="CM16" i="5"/>
  <c r="CJ15" i="5" a="1"/>
  <c r="CJ15" i="5" s="1"/>
  <c r="CL15" i="5" s="1"/>
  <c r="CJ16" i="5" a="1"/>
  <c r="CJ16" i="5" s="1"/>
  <c r="CL16" i="5" s="1"/>
  <c r="CJ17" i="5" a="1"/>
  <c r="CJ17" i="5"/>
  <c r="CL17" i="5" s="1"/>
  <c r="CJ19" i="5" a="1"/>
  <c r="CJ19" i="5" s="1"/>
  <c r="CL19" i="5" s="1"/>
  <c r="CJ20" i="5" a="1"/>
  <c r="CJ20" i="5" s="1"/>
  <c r="CL20" i="5" s="1"/>
  <c r="CJ32" i="5" a="1"/>
  <c r="CJ32" i="5" s="1"/>
  <c r="CL32" i="5" s="1"/>
  <c r="CA15" i="5"/>
  <c r="CA16" i="5"/>
  <c r="CA20" i="5"/>
  <c r="BZ15" i="5"/>
  <c r="BZ16" i="5"/>
  <c r="BZ20" i="5"/>
  <c r="BW14" i="5" l="1"/>
  <c r="BV14" i="5"/>
  <c r="BU14" i="5"/>
  <c r="BT14" i="5"/>
  <c r="BZ14" i="5" s="1"/>
  <c r="BY14" i="5" l="1"/>
  <c r="CA14" i="5"/>
  <c r="BX14" i="5"/>
  <c r="BW12" i="5" l="1"/>
  <c r="BV13" i="5"/>
  <c r="BU13" i="5"/>
  <c r="CA13" i="5" s="1"/>
  <c r="BT21" i="5"/>
  <c r="BZ21" i="5" s="1"/>
  <c r="BU19" i="5"/>
  <c r="CA19" i="5" s="1"/>
  <c r="CC19" i="5" s="1"/>
  <c r="BT30" i="5"/>
  <c r="BZ30" i="5" s="1"/>
  <c r="BU30" i="5"/>
  <c r="CA30" i="5" s="1"/>
  <c r="BV30" i="5"/>
  <c r="AU27" i="5"/>
  <c r="AW27" i="5" s="1"/>
  <c r="AY27" i="5" s="1"/>
  <c r="BA27" i="5" s="1"/>
  <c r="BC27" i="5" s="1"/>
  <c r="BE27" i="5" s="1"/>
  <c r="BG27" i="5" s="1"/>
  <c r="BU12" i="5"/>
  <c r="CA12" i="5" s="1"/>
  <c r="BU34" i="5"/>
  <c r="BV12" i="5"/>
  <c r="BV17" i="5"/>
  <c r="BW17" i="5"/>
  <c r="BV18" i="5"/>
  <c r="BW18" i="5"/>
  <c r="BW19" i="5"/>
  <c r="BV20" i="5"/>
  <c r="BW20" i="5"/>
  <c r="BV21" i="5"/>
  <c r="BW21" i="5"/>
  <c r="BW22" i="5"/>
  <c r="BV23" i="5"/>
  <c r="CE23" i="5" s="1"/>
  <c r="BW23" i="5"/>
  <c r="BV24" i="5"/>
  <c r="BW24" i="5"/>
  <c r="BV25" i="5"/>
  <c r="BW25" i="5"/>
  <c r="BV26" i="5"/>
  <c r="BW26" i="5"/>
  <c r="BV27" i="5"/>
  <c r="BW27" i="5"/>
  <c r="BV28" i="5"/>
  <c r="BW28" i="5"/>
  <c r="CF28" i="5" s="1"/>
  <c r="BV29" i="5"/>
  <c r="BW29" i="5"/>
  <c r="CF29" i="5" s="1"/>
  <c r="BW30" i="5"/>
  <c r="BV31" i="5"/>
  <c r="BW31" i="5"/>
  <c r="BV32" i="5"/>
  <c r="BW32" i="5"/>
  <c r="CF32" i="5" s="1"/>
  <c r="BV33" i="5"/>
  <c r="BW33" i="5"/>
  <c r="CF33" i="5" s="1"/>
  <c r="BV34" i="5"/>
  <c r="BW34" i="5"/>
  <c r="AS35" i="5"/>
  <c r="AE35" i="5"/>
  <c r="AT12" i="5"/>
  <c r="CJ12" i="5" s="1" a="1"/>
  <c r="CJ12" i="5" s="1"/>
  <c r="CL12" i="5" s="1"/>
  <c r="AU12" i="5"/>
  <c r="AT13" i="5"/>
  <c r="CJ13" i="5" s="1" a="1"/>
  <c r="CJ13" i="5" s="1"/>
  <c r="CL13" i="5" s="1"/>
  <c r="AU13" i="5"/>
  <c r="CK13" i="5" s="1"/>
  <c r="CM13" i="5" s="1"/>
  <c r="AT14" i="5"/>
  <c r="CJ14" i="5" s="1" a="1"/>
  <c r="CJ14" i="5" s="1"/>
  <c r="CL14" i="5" s="1"/>
  <c r="AU14" i="5"/>
  <c r="CK14" i="5" s="1"/>
  <c r="CM14" i="5" s="1"/>
  <c r="AU17" i="5"/>
  <c r="AT18" i="5"/>
  <c r="CJ18" i="5" s="1" a="1"/>
  <c r="CJ18" i="5" s="1"/>
  <c r="CL18" i="5" s="1"/>
  <c r="AU18" i="5"/>
  <c r="AU19" i="5"/>
  <c r="AT21" i="5"/>
  <c r="CJ21" i="5" s="1" a="1"/>
  <c r="CJ21" i="5" s="1"/>
  <c r="CL21" i="5" s="1"/>
  <c r="AU21" i="5"/>
  <c r="AT22" i="5"/>
  <c r="CJ22" i="5" s="1" a="1"/>
  <c r="CJ22" i="5" s="1"/>
  <c r="CL22" i="5" s="1"/>
  <c r="AU22" i="5"/>
  <c r="AT23" i="5"/>
  <c r="CJ23" i="5" s="1" a="1"/>
  <c r="CJ23" i="5" s="1"/>
  <c r="CL23" i="5" s="1"/>
  <c r="AU23" i="5"/>
  <c r="AT24" i="5"/>
  <c r="CJ24" i="5" s="1" a="1"/>
  <c r="CJ24" i="5" s="1"/>
  <c r="CL24" i="5" s="1"/>
  <c r="AU24" i="5"/>
  <c r="AP25" i="5"/>
  <c r="AQ25" i="5"/>
  <c r="AU25" i="5" s="1"/>
  <c r="AT25" i="5"/>
  <c r="CJ25" i="5" s="1" a="1"/>
  <c r="CJ25" i="5" s="1"/>
  <c r="CL25" i="5" s="1"/>
  <c r="AU26" i="5"/>
  <c r="AU28" i="5"/>
  <c r="AW28" i="5" s="1"/>
  <c r="AY28" i="5" s="1"/>
  <c r="BA28" i="5" s="1"/>
  <c r="BC28" i="5" s="1"/>
  <c r="BE28" i="5" s="1"/>
  <c r="BG28" i="5" s="1"/>
  <c r="AU29" i="5"/>
  <c r="AW29" i="5" s="1"/>
  <c r="AY29" i="5" s="1"/>
  <c r="BA29" i="5" s="1"/>
  <c r="BC29" i="5" s="1"/>
  <c r="BE29" i="5" s="1"/>
  <c r="BG29" i="5" s="1"/>
  <c r="AU30" i="5"/>
  <c r="AU31" i="5"/>
  <c r="AT31" i="5"/>
  <c r="CJ31" i="5" s="1" a="1"/>
  <c r="CJ31" i="5" s="1"/>
  <c r="CL31" i="5" s="1"/>
  <c r="AJ33" i="5"/>
  <c r="AT33" i="5" s="1"/>
  <c r="CJ33" i="5" s="1" a="1"/>
  <c r="CJ33" i="5" s="1"/>
  <c r="CL33" i="5" s="1"/>
  <c r="AL33" i="5"/>
  <c r="AU33" i="5"/>
  <c r="AU34" i="5"/>
  <c r="AT34" i="5"/>
  <c r="CJ34" i="5" s="1" a="1"/>
  <c r="CJ34" i="5" s="1"/>
  <c r="CL34" i="5" s="1"/>
  <c r="BT23" i="5"/>
  <c r="BZ23" i="5" s="1"/>
  <c r="BU23" i="5"/>
  <c r="CF16" i="5"/>
  <c r="CF15" i="5"/>
  <c r="CE22" i="5"/>
  <c r="CE16" i="5"/>
  <c r="CE15" i="5"/>
  <c r="CE32" i="5"/>
  <c r="BU32" i="5"/>
  <c r="CA32" i="5" s="1"/>
  <c r="BT32" i="5"/>
  <c r="BT22" i="5"/>
  <c r="CF23" i="5"/>
  <c r="CB21" i="5"/>
  <c r="BT19" i="5"/>
  <c r="BT17" i="5"/>
  <c r="BZ17" i="5" s="1"/>
  <c r="CC32" i="5"/>
  <c r="BU22" i="5"/>
  <c r="BT12" i="5"/>
  <c r="BT13" i="5"/>
  <c r="CC13" i="5"/>
  <c r="CB14" i="5"/>
  <c r="CB16" i="5"/>
  <c r="CC16" i="5"/>
  <c r="BU17" i="5"/>
  <c r="CA17" i="5" s="1"/>
  <c r="BT18" i="5"/>
  <c r="BZ18" i="5" s="1"/>
  <c r="BU18" i="5"/>
  <c r="CE19" i="5"/>
  <c r="BU21" i="5"/>
  <c r="BT24" i="5"/>
  <c r="BU24" i="5"/>
  <c r="BT25" i="5"/>
  <c r="BZ25" i="5" s="1"/>
  <c r="BU25" i="5"/>
  <c r="BT26" i="5"/>
  <c r="BZ26" i="5" s="1"/>
  <c r="BU26" i="5"/>
  <c r="BU27" i="5"/>
  <c r="CF27" i="5"/>
  <c r="CB30" i="5"/>
  <c r="CC30" i="5"/>
  <c r="BT31" i="5"/>
  <c r="BZ31" i="5" s="1"/>
  <c r="BU31" i="5"/>
  <c r="BT33" i="5"/>
  <c r="BZ33" i="5" s="1"/>
  <c r="BU33" i="5"/>
  <c r="BT34" i="5"/>
  <c r="BZ34" i="5" s="1"/>
  <c r="CE12" i="5"/>
  <c r="CG12" i="5" s="1"/>
  <c r="AB29" i="5"/>
  <c r="AB28" i="5"/>
  <c r="AB27" i="5"/>
  <c r="AB26" i="5"/>
  <c r="BX24" i="5" l="1"/>
  <c r="BZ24" i="5"/>
  <c r="CA33" i="5"/>
  <c r="CC33" i="5" s="1"/>
  <c r="CA21" i="5"/>
  <c r="CC21" i="5" s="1"/>
  <c r="CA31" i="5"/>
  <c r="CC31" i="5" s="1"/>
  <c r="CA25" i="5"/>
  <c r="CC25" i="5" s="1"/>
  <c r="CA22" i="5"/>
  <c r="CC22" i="5" s="1"/>
  <c r="BZ19" i="5"/>
  <c r="CB19" i="5" s="1"/>
  <c r="CA24" i="5"/>
  <c r="CC24" i="5" s="1"/>
  <c r="CA34" i="5"/>
  <c r="CC34" i="5" s="1"/>
  <c r="BU29" i="5"/>
  <c r="CA26" i="5"/>
  <c r="CC26" i="5" s="1"/>
  <c r="BZ13" i="5"/>
  <c r="CB13" i="5" s="1"/>
  <c r="BZ22" i="5"/>
  <c r="CB22" i="5" s="1"/>
  <c r="CA27" i="5"/>
  <c r="CC27" i="5" s="1"/>
  <c r="CA18" i="5"/>
  <c r="CC18" i="5" s="1"/>
  <c r="BZ12" i="5"/>
  <c r="CB12" i="5" s="1"/>
  <c r="BZ32" i="5"/>
  <c r="CB32" i="5" s="1"/>
  <c r="CA23" i="5"/>
  <c r="CC23" i="5" s="1"/>
  <c r="CB31" i="5"/>
  <c r="CB18" i="5"/>
  <c r="BX18" i="5"/>
  <c r="CE17" i="5"/>
  <c r="CB17" i="5"/>
  <c r="CB34" i="5"/>
  <c r="CE20" i="5"/>
  <c r="CB20" i="5"/>
  <c r="CB33" i="5"/>
  <c r="BU28" i="5"/>
  <c r="BX31" i="5"/>
  <c r="BX13" i="5"/>
  <c r="BY34" i="5"/>
  <c r="CK34" i="5" s="1"/>
  <c r="CM34" i="5" s="1"/>
  <c r="AU35" i="5"/>
  <c r="BY30" i="5"/>
  <c r="CK30" i="5" s="1"/>
  <c r="CM30" i="5" s="1"/>
  <c r="BX30" i="5"/>
  <c r="BY31" i="5"/>
  <c r="CK31" i="5" s="1"/>
  <c r="CM31" i="5" s="1"/>
  <c r="BX17" i="5"/>
  <c r="BW35" i="5"/>
  <c r="BX20" i="5"/>
  <c r="BX26" i="5"/>
  <c r="CF26" i="5"/>
  <c r="CF22" i="5"/>
  <c r="CF17" i="5"/>
  <c r="CE13" i="5"/>
  <c r="CF34" i="5"/>
  <c r="CH34" i="5" s="1"/>
  <c r="CF24" i="5"/>
  <c r="CE34" i="5"/>
  <c r="CE24" i="5"/>
  <c r="CF31" i="5"/>
  <c r="CE31" i="5"/>
  <c r="CF19" i="5"/>
  <c r="BY17" i="5"/>
  <c r="CK17" i="5" s="1"/>
  <c r="CM17" i="5" s="1"/>
  <c r="BY26" i="5"/>
  <c r="CK26" i="5" s="1"/>
  <c r="CM26" i="5" s="1"/>
  <c r="BX25" i="5"/>
  <c r="CF21" i="5"/>
  <c r="CE18" i="5"/>
  <c r="CF30" i="5"/>
  <c r="CF18" i="5"/>
  <c r="CE21" i="5"/>
  <c r="BX21" i="5"/>
  <c r="BY27" i="5"/>
  <c r="CK27" i="5" s="1"/>
  <c r="CM27" i="5" s="1"/>
  <c r="BY19" i="5"/>
  <c r="CK19" i="5" s="1"/>
  <c r="CM19" i="5" s="1"/>
  <c r="BY33" i="5"/>
  <c r="CK33" i="5" s="1"/>
  <c r="CM33" i="5" s="1"/>
  <c r="BY24" i="5"/>
  <c r="CK24" i="5" s="1"/>
  <c r="CM24" i="5" s="1"/>
  <c r="BY21" i="5"/>
  <c r="CK21" i="5" s="1"/>
  <c r="CM21" i="5" s="1"/>
  <c r="BX33" i="5"/>
  <c r="BY18" i="5"/>
  <c r="CK18" i="5" s="1"/>
  <c r="CM18" i="5" s="1"/>
  <c r="BY29" i="5"/>
  <c r="CK29" i="5" s="1"/>
  <c r="CM29" i="5" s="1"/>
  <c r="BY25" i="5"/>
  <c r="CK25" i="5" s="1"/>
  <c r="CM25" i="5" s="1"/>
  <c r="BX34" i="5"/>
  <c r="BY32" i="5"/>
  <c r="CK32" i="5" s="1"/>
  <c r="CM32" i="5" s="1"/>
  <c r="CC17" i="5"/>
  <c r="CF13" i="5"/>
  <c r="CF12" i="5"/>
  <c r="CE14" i="5"/>
  <c r="CF14" i="5"/>
  <c r="BX32" i="5"/>
  <c r="CB23" i="5"/>
  <c r="BX23" i="5"/>
  <c r="BY23" i="5"/>
  <c r="CK23" i="5" s="1"/>
  <c r="CM23" i="5" s="1"/>
  <c r="BY22" i="5"/>
  <c r="CK22" i="5" s="1"/>
  <c r="CM22" i="5" s="1"/>
  <c r="CB15" i="5"/>
  <c r="CC14" i="5"/>
  <c r="CC15" i="5"/>
  <c r="S15" i="3"/>
  <c r="CA29" i="5" l="1"/>
  <c r="CC29" i="5" s="1"/>
  <c r="CA28" i="5"/>
  <c r="CC28" i="5" s="1"/>
  <c r="BY28" i="5"/>
  <c r="CK28" i="5" s="1"/>
  <c r="CM28" i="5" s="1"/>
  <c r="BU35" i="5"/>
  <c r="CE25" i="5"/>
  <c r="AA24" i="5"/>
  <c r="AA30" i="5"/>
  <c r="AC30" i="5" s="1"/>
  <c r="Z34" i="5"/>
  <c r="Z21" i="5"/>
  <c r="N14" i="3"/>
  <c r="S12" i="3"/>
  <c r="S13" i="3"/>
  <c r="Z14" i="5"/>
  <c r="U14" i="3"/>
  <c r="CF25" i="5" l="1"/>
  <c r="CF20" i="5"/>
  <c r="CC20" i="5"/>
  <c r="Z17" i="5"/>
  <c r="CE33" i="5" l="1"/>
  <c r="BY20" i="5"/>
  <c r="CK20" i="5" s="1"/>
  <c r="CM20" i="5" s="1"/>
  <c r="Z19" i="5"/>
  <c r="BY12" i="5"/>
  <c r="CK12" i="5" s="1"/>
  <c r="CM12" i="5" s="1"/>
  <c r="BX12" i="5"/>
  <c r="Z13" i="5"/>
  <c r="AA13" i="5"/>
  <c r="AA14" i="5"/>
  <c r="AA17" i="5"/>
  <c r="Z18" i="5"/>
  <c r="AA18" i="5"/>
  <c r="AA19" i="5"/>
  <c r="AA21" i="5"/>
  <c r="AA22" i="5"/>
  <c r="Z23" i="5"/>
  <c r="AA23" i="5"/>
  <c r="Z24" i="5"/>
  <c r="Z25" i="5"/>
  <c r="AA25" i="5"/>
  <c r="Z26" i="5"/>
  <c r="AA26" i="5"/>
  <c r="Z27" i="5"/>
  <c r="AA27" i="5"/>
  <c r="Z28" i="5"/>
  <c r="AA28" i="5"/>
  <c r="Z29" i="5"/>
  <c r="AA29" i="5"/>
  <c r="Z30" i="5"/>
  <c r="Z31" i="5"/>
  <c r="AA31" i="5"/>
  <c r="Z33" i="5"/>
  <c r="AA33" i="5"/>
  <c r="AA34" i="5"/>
  <c r="AA12" i="5"/>
  <c r="Z12" i="5"/>
  <c r="Y13" i="5"/>
  <c r="Y14" i="5"/>
  <c r="Y17" i="5"/>
  <c r="Y18" i="5"/>
  <c r="Y19" i="5"/>
  <c r="Y21" i="5"/>
  <c r="AC21" i="5" s="1"/>
  <c r="Y22" i="5"/>
  <c r="Y23" i="5"/>
  <c r="Y24" i="5"/>
  <c r="AC24" i="5" s="1"/>
  <c r="Y25" i="5"/>
  <c r="Y26" i="5"/>
  <c r="Y27" i="5"/>
  <c r="Y28" i="5"/>
  <c r="Y29" i="5"/>
  <c r="Y31" i="5"/>
  <c r="Y33" i="5"/>
  <c r="Y34" i="5"/>
  <c r="Y12" i="5"/>
  <c r="CC12" i="5" s="1"/>
  <c r="X13" i="5"/>
  <c r="AB13" i="5" s="1"/>
  <c r="X14" i="5"/>
  <c r="X17" i="5"/>
  <c r="AB17" i="5" s="1"/>
  <c r="X18" i="5"/>
  <c r="X19" i="5"/>
  <c r="X21" i="5"/>
  <c r="AB21" i="5" s="1"/>
  <c r="X23" i="5"/>
  <c r="X24" i="5"/>
  <c r="AB24" i="5" s="1"/>
  <c r="X31" i="5"/>
  <c r="X33" i="5"/>
  <c r="AB33" i="5" s="1"/>
  <c r="X34" i="5"/>
  <c r="AB34" i="5" s="1"/>
  <c r="X12" i="5"/>
  <c r="J25" i="5"/>
  <c r="X25" i="5" s="1"/>
  <c r="AB25" i="5" s="1"/>
  <c r="CG22" i="5"/>
  <c r="CG17" i="5"/>
  <c r="AB19" i="5" l="1"/>
  <c r="BY35" i="5"/>
  <c r="AT30" i="5"/>
  <c r="CJ30" i="5" s="1" a="1"/>
  <c r="CJ30" i="5" s="1"/>
  <c r="CL30" i="5" s="1"/>
  <c r="CE29" i="5"/>
  <c r="CG29" i="5" s="1"/>
  <c r="AB23" i="5"/>
  <c r="AL26" i="5"/>
  <c r="CB24" i="5"/>
  <c r="CB25" i="5"/>
  <c r="AB30" i="5"/>
  <c r="CH18" i="5"/>
  <c r="CG18" i="5"/>
  <c r="AB14" i="5"/>
  <c r="AB12" i="5"/>
  <c r="AC12" i="5"/>
  <c r="AC34" i="5"/>
  <c r="AC33" i="5"/>
  <c r="AC31" i="5"/>
  <c r="AB31" i="5"/>
  <c r="AC25" i="5"/>
  <c r="AC23" i="5"/>
  <c r="AC17" i="5"/>
  <c r="AC14" i="5"/>
  <c r="AC13" i="5"/>
  <c r="AC22" i="5"/>
  <c r="AC19" i="5"/>
  <c r="CH12" i="5"/>
  <c r="CG31" i="5"/>
  <c r="CG16" i="5"/>
  <c r="CG14" i="5"/>
  <c r="CG13" i="5"/>
  <c r="CG21" i="5"/>
  <c r="CH20" i="5"/>
  <c r="CH26" i="5"/>
  <c r="CH29" i="5"/>
  <c r="CH30" i="5"/>
  <c r="CH21" i="5"/>
  <c r="CH13" i="5"/>
  <c r="CH17" i="5"/>
  <c r="CH16" i="5"/>
  <c r="CH31" i="5"/>
  <c r="CH27" i="5"/>
  <c r="CH22" i="5"/>
  <c r="CH14" i="5"/>
  <c r="CH33" i="5"/>
  <c r="CH25" i="5"/>
  <c r="CH24" i="5"/>
  <c r="CH32" i="5"/>
  <c r="CH28" i="5"/>
  <c r="CH23" i="5"/>
  <c r="CH19" i="5"/>
  <c r="CH15" i="5"/>
  <c r="CG33" i="5"/>
  <c r="CG20" i="5"/>
  <c r="CG24" i="5"/>
  <c r="CG32" i="5"/>
  <c r="CG23" i="5"/>
  <c r="CG19" i="5"/>
  <c r="CG15" i="5"/>
  <c r="CG25" i="5"/>
  <c r="N13" i="3"/>
  <c r="L25" i="3"/>
  <c r="J25" i="3"/>
  <c r="H25" i="3"/>
  <c r="L24" i="3"/>
  <c r="AL27" i="5" l="1"/>
  <c r="AJ28" i="5"/>
  <c r="AJ26" i="5"/>
  <c r="AT26" i="5" s="1"/>
  <c r="CJ26" i="5" s="1" a="1"/>
  <c r="CJ26" i="5" s="1"/>
  <c r="CL26" i="5" s="1"/>
  <c r="AT29" i="5"/>
  <c r="CJ29" i="5" s="1" a="1"/>
  <c r="CJ29" i="5" s="1"/>
  <c r="CL29" i="5" s="1"/>
  <c r="AL28" i="5"/>
  <c r="CE30" i="5"/>
  <c r="CG30" i="5" s="1"/>
  <c r="CB26" i="5"/>
  <c r="CG34" i="5"/>
  <c r="S19" i="3"/>
  <c r="AV29" i="5" l="1"/>
  <c r="AN28" i="5"/>
  <c r="AT27" i="5"/>
  <c r="CJ27" i="5" s="1" a="1"/>
  <c r="CJ27" i="5" s="1"/>
  <c r="CL27" i="5" s="1"/>
  <c r="AP28" i="5"/>
  <c r="S16" i="3"/>
  <c r="S17" i="3"/>
  <c r="S18" i="3"/>
  <c r="S20" i="3"/>
  <c r="S21" i="3"/>
  <c r="S22" i="3"/>
  <c r="S23" i="3"/>
  <c r="S24" i="3"/>
  <c r="S25" i="3"/>
  <c r="S26" i="3"/>
  <c r="S27" i="3"/>
  <c r="S28" i="3"/>
  <c r="S29" i="3"/>
  <c r="S30" i="3"/>
  <c r="S31" i="3"/>
  <c r="S32" i="3"/>
  <c r="S33" i="3"/>
  <c r="S34" i="3"/>
  <c r="T20" i="3"/>
  <c r="T21" i="3"/>
  <c r="T22" i="3"/>
  <c r="T23" i="3"/>
  <c r="T24" i="3"/>
  <c r="T25" i="3"/>
  <c r="T26" i="3"/>
  <c r="T27" i="3"/>
  <c r="T28" i="3"/>
  <c r="T29" i="3"/>
  <c r="T30" i="3"/>
  <c r="T31" i="3"/>
  <c r="T32" i="3"/>
  <c r="T33" i="3"/>
  <c r="T34" i="3"/>
  <c r="T18" i="3"/>
  <c r="T19" i="3"/>
  <c r="T13" i="3"/>
  <c r="T15" i="3"/>
  <c r="T16" i="3"/>
  <c r="T17" i="3"/>
  <c r="T12" i="3"/>
  <c r="AT28" i="5" l="1"/>
  <c r="CJ28" i="5" s="1" a="1"/>
  <c r="CJ28" i="5" s="1"/>
  <c r="CL28" i="5" s="1"/>
  <c r="AV27" i="5"/>
  <c r="AX29" i="5"/>
  <c r="AZ29" i="5" s="1"/>
  <c r="BB29" i="5" s="1"/>
  <c r="BD29" i="5" s="1"/>
  <c r="BF29" i="5" s="1"/>
  <c r="CE26" i="5"/>
  <c r="CG26" i="5" s="1"/>
  <c r="CE27" i="5"/>
  <c r="CG27" i="5" s="1"/>
  <c r="U34" i="3"/>
  <c r="W34" i="3" s="1"/>
  <c r="O34" i="3"/>
  <c r="Q34" i="3" s="1"/>
  <c r="N34" i="3"/>
  <c r="P34" i="3" s="1"/>
  <c r="V34" i="3"/>
  <c r="X34" i="3" s="1"/>
  <c r="BT29" i="5" l="1"/>
  <c r="BZ29" i="5" s="1"/>
  <c r="CB29" i="5" s="1"/>
  <c r="AX27" i="5"/>
  <c r="AZ27" i="5" s="1"/>
  <c r="BB27" i="5" s="1"/>
  <c r="BD27" i="5" s="1"/>
  <c r="BF27" i="5" s="1"/>
  <c r="AV28" i="5"/>
  <c r="CE28" i="5"/>
  <c r="CG28" i="5" s="1"/>
  <c r="N15" i="3"/>
  <c r="BX29" i="5" l="1"/>
  <c r="BT27" i="5"/>
  <c r="BZ27" i="5" s="1"/>
  <c r="AX28" i="5"/>
  <c r="AZ28" i="5" s="1"/>
  <c r="BB28" i="5" s="1"/>
  <c r="BD28" i="5" s="1"/>
  <c r="BF28" i="5" s="1"/>
  <c r="BX27" i="5"/>
  <c r="CB27" i="5"/>
  <c r="V14" i="3"/>
  <c r="X14" i="3" s="1"/>
  <c r="W14" i="3"/>
  <c r="O14" i="3"/>
  <c r="Q14" i="3" s="1"/>
  <c r="P14" i="3"/>
  <c r="U13" i="3"/>
  <c r="W13" i="3" s="1"/>
  <c r="V13" i="3"/>
  <c r="X13" i="3" s="1"/>
  <c r="U15" i="3"/>
  <c r="W15" i="3" s="1"/>
  <c r="V15" i="3"/>
  <c r="X15" i="3" s="1"/>
  <c r="U16" i="3"/>
  <c r="W16" i="3" s="1"/>
  <c r="V16" i="3"/>
  <c r="X16" i="3" s="1"/>
  <c r="U17" i="3"/>
  <c r="W17" i="3" s="1"/>
  <c r="V17" i="3"/>
  <c r="X17" i="3" s="1"/>
  <c r="U18" i="3"/>
  <c r="W18" i="3" s="1"/>
  <c r="V18" i="3"/>
  <c r="X18" i="3" s="1"/>
  <c r="U19" i="3"/>
  <c r="W19" i="3" s="1"/>
  <c r="V19" i="3"/>
  <c r="X19" i="3" s="1"/>
  <c r="U20" i="3"/>
  <c r="W20" i="3" s="1"/>
  <c r="V20" i="3"/>
  <c r="X20" i="3" s="1"/>
  <c r="U21" i="3"/>
  <c r="W21" i="3" s="1"/>
  <c r="V21" i="3"/>
  <c r="X21" i="3" s="1"/>
  <c r="U22" i="3"/>
  <c r="W22" i="3" s="1"/>
  <c r="V22" i="3"/>
  <c r="X22" i="3" s="1"/>
  <c r="U23" i="3"/>
  <c r="W23" i="3" s="1"/>
  <c r="V23" i="3"/>
  <c r="X23" i="3" s="1"/>
  <c r="U24" i="3"/>
  <c r="W24" i="3" s="1"/>
  <c r="V24" i="3"/>
  <c r="X24" i="3" s="1"/>
  <c r="U25" i="3"/>
  <c r="W25" i="3" s="1"/>
  <c r="V25" i="3"/>
  <c r="X25" i="3" s="1"/>
  <c r="U26" i="3"/>
  <c r="W26" i="3" s="1"/>
  <c r="V26" i="3"/>
  <c r="X26" i="3" s="1"/>
  <c r="U27" i="3"/>
  <c r="W27" i="3" s="1"/>
  <c r="V27" i="3"/>
  <c r="X27" i="3" s="1"/>
  <c r="U28" i="3"/>
  <c r="W28" i="3" s="1"/>
  <c r="V28" i="3"/>
  <c r="X28" i="3"/>
  <c r="U29" i="3"/>
  <c r="W29" i="3" s="1"/>
  <c r="V29" i="3"/>
  <c r="X29" i="3" s="1"/>
  <c r="U30" i="3"/>
  <c r="W30" i="3" s="1"/>
  <c r="V30" i="3"/>
  <c r="X30" i="3" s="1"/>
  <c r="U31" i="3"/>
  <c r="W31" i="3" s="1"/>
  <c r="V31" i="3"/>
  <c r="X31" i="3" s="1"/>
  <c r="U32" i="3"/>
  <c r="W32" i="3" s="1"/>
  <c r="V32" i="3"/>
  <c r="X32" i="3" s="1"/>
  <c r="U33" i="3"/>
  <c r="W33" i="3" s="1"/>
  <c r="V33" i="3"/>
  <c r="X33" i="3" s="1"/>
  <c r="P13" i="3"/>
  <c r="O13" i="3"/>
  <c r="Q13" i="3" s="1"/>
  <c r="P15" i="3"/>
  <c r="O15" i="3"/>
  <c r="Q15" i="3" s="1"/>
  <c r="N16" i="3"/>
  <c r="P16" i="3" s="1"/>
  <c r="O16" i="3"/>
  <c r="Q16" i="3" s="1"/>
  <c r="N17" i="3"/>
  <c r="P17" i="3" s="1"/>
  <c r="O17" i="3"/>
  <c r="Q17" i="3" s="1"/>
  <c r="N18" i="3"/>
  <c r="P18" i="3" s="1"/>
  <c r="O18" i="3"/>
  <c r="Q18" i="3" s="1"/>
  <c r="N19" i="3"/>
  <c r="P19" i="3" s="1"/>
  <c r="O19" i="3"/>
  <c r="Q19" i="3" s="1"/>
  <c r="N20" i="3"/>
  <c r="P20" i="3" s="1"/>
  <c r="O20" i="3"/>
  <c r="Q20" i="3" s="1"/>
  <c r="N21" i="3"/>
  <c r="P21" i="3" s="1"/>
  <c r="O21" i="3"/>
  <c r="Q21" i="3" s="1"/>
  <c r="N22" i="3"/>
  <c r="P22" i="3" s="1"/>
  <c r="O22" i="3"/>
  <c r="Q22" i="3" s="1"/>
  <c r="N23" i="3"/>
  <c r="P23" i="3" s="1"/>
  <c r="O23" i="3"/>
  <c r="Q23" i="3" s="1"/>
  <c r="N24" i="3"/>
  <c r="P24" i="3" s="1"/>
  <c r="O24" i="3"/>
  <c r="Q24" i="3" s="1"/>
  <c r="N25" i="3"/>
  <c r="P25" i="3" s="1"/>
  <c r="O25" i="3"/>
  <c r="Q25" i="3" s="1"/>
  <c r="N26" i="3"/>
  <c r="P26" i="3" s="1"/>
  <c r="O26" i="3"/>
  <c r="Q26" i="3" s="1"/>
  <c r="N27" i="3"/>
  <c r="P27" i="3" s="1"/>
  <c r="O27" i="3"/>
  <c r="Q27" i="3" s="1"/>
  <c r="N28" i="3"/>
  <c r="P28" i="3" s="1"/>
  <c r="O28" i="3"/>
  <c r="Q28" i="3" s="1"/>
  <c r="N29" i="3"/>
  <c r="P29" i="3" s="1"/>
  <c r="O29" i="3"/>
  <c r="Q29" i="3" s="1"/>
  <c r="N30" i="3"/>
  <c r="P30" i="3" s="1"/>
  <c r="O30" i="3"/>
  <c r="Q30" i="3" s="1"/>
  <c r="N31" i="3"/>
  <c r="P31" i="3" s="1"/>
  <c r="O31" i="3"/>
  <c r="Q31" i="3" s="1"/>
  <c r="N32" i="3"/>
  <c r="P32" i="3" s="1"/>
  <c r="O32" i="3"/>
  <c r="Q32" i="3" s="1"/>
  <c r="N33" i="3"/>
  <c r="P33" i="3" s="1"/>
  <c r="O33" i="3"/>
  <c r="Q33" i="3" s="1"/>
  <c r="BT28" i="5" l="1"/>
  <c r="BZ28" i="5" s="1"/>
  <c r="CB28" i="5" s="1"/>
  <c r="V12" i="3"/>
  <c r="X12" i="3" s="1"/>
  <c r="U12" i="3"/>
  <c r="W12" i="3" s="1"/>
  <c r="O12" i="3"/>
  <c r="Q12" i="3" s="1"/>
  <c r="N12" i="3"/>
  <c r="P12" i="3" s="1"/>
  <c r="BX28"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D19" authorId="0" shapeId="0" xr:uid="{CB5BD56F-3957-43A5-B1E2-6E2ABE49BE00}">
      <text>
        <r>
          <rPr>
            <b/>
            <sz val="9"/>
            <color indexed="81"/>
            <rFont val="Tahoma"/>
            <family val="2"/>
          </rPr>
          <t>OIS - ADM</t>
        </r>
      </text>
    </comment>
    <comment ref="D30" authorId="0" shapeId="0" xr:uid="{5F00FE9F-EBA6-46DC-9A29-53156D8612C5}">
      <text>
        <r>
          <rPr>
            <b/>
            <sz val="9"/>
            <color indexed="81"/>
            <rFont val="Tahoma"/>
            <family val="2"/>
          </rPr>
          <t>TH</t>
        </r>
      </text>
    </comment>
    <comment ref="I31" authorId="0" shapeId="0" xr:uid="{6D8F60CF-0CBC-48C1-A1FC-756F29E6EFEB}">
      <text>
        <r>
          <rPr>
            <b/>
            <sz val="9"/>
            <color indexed="81"/>
            <rFont val="Tahoma"/>
            <family val="2"/>
          </rPr>
          <t>Validar si solamente se incluye acueducto</t>
        </r>
      </text>
    </comment>
    <comment ref="I33" authorId="0" shapeId="0" xr:uid="{FB473FFA-1F2E-46CE-B627-201D2FCEF9C8}">
      <text>
        <r>
          <rPr>
            <b/>
            <sz val="9"/>
            <color indexed="81"/>
            <rFont val="Tahoma"/>
            <family val="2"/>
          </rPr>
          <t>se incluyen las 3 cuentas</t>
        </r>
      </text>
    </comment>
    <comment ref="M33" authorId="0" shapeId="0" xr:uid="{2E42CCE1-8BA1-4A4B-BDA2-4E01F832481B}">
      <text>
        <r>
          <rPr>
            <b/>
            <sz val="9"/>
            <color indexed="81"/>
            <rFont val="Tahoma"/>
            <family val="2"/>
          </rPr>
          <t>sobre las 3 cuentas</t>
        </r>
      </text>
    </comment>
    <comment ref="D34" authorId="0" shapeId="0" xr:uid="{3235E0C5-EDFA-498E-BB25-A52BCEE8D330}">
      <text>
        <r>
          <rPr>
            <b/>
            <sz val="9"/>
            <color indexed="81"/>
            <rFont val="Tahoma"/>
            <family val="2"/>
          </rPr>
          <t>presupuesto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D19" authorId="0" shapeId="0" xr:uid="{707EA61F-242B-4BA8-A515-74623EA1494F}">
      <text>
        <r>
          <rPr>
            <b/>
            <sz val="9"/>
            <color indexed="81"/>
            <rFont val="Tahoma"/>
            <family val="2"/>
          </rPr>
          <t>OIS - ADM</t>
        </r>
      </text>
    </comment>
    <comment ref="K31" authorId="0" shapeId="0" xr:uid="{E31DDB69-7EB9-468E-8CD7-1F1AA7BFEBBB}">
      <text>
        <r>
          <rPr>
            <b/>
            <sz val="9"/>
            <color indexed="81"/>
            <rFont val="Tahoma"/>
            <family val="2"/>
          </rPr>
          <t>Validar si solamente se incluye acueducto</t>
        </r>
      </text>
    </comment>
    <comment ref="Y31" authorId="0" shapeId="0" xr:uid="{38774002-EF36-4FA2-9739-1D89DF1955A2}">
      <text>
        <r>
          <rPr>
            <b/>
            <sz val="9"/>
            <color indexed="81"/>
            <rFont val="Tahoma"/>
            <family val="2"/>
          </rPr>
          <t>Validar si solamente se incluye acueducto</t>
        </r>
      </text>
    </comment>
    <comment ref="K33" authorId="0" shapeId="0" xr:uid="{164EAE88-11CC-417D-BC2A-C262A5A24009}">
      <text>
        <r>
          <rPr>
            <b/>
            <sz val="9"/>
            <color indexed="81"/>
            <rFont val="Tahoma"/>
            <family val="2"/>
          </rPr>
          <t>se incluyen las 3 cuentas</t>
        </r>
      </text>
    </comment>
    <comment ref="Y33" authorId="0" shapeId="0" xr:uid="{4ACE730A-0F03-442B-89B7-9C638FF8B9B7}">
      <text>
        <r>
          <rPr>
            <b/>
            <sz val="9"/>
            <color indexed="81"/>
            <rFont val="Tahoma"/>
            <family val="2"/>
          </rPr>
          <t>se incluyen las 3 cuentas</t>
        </r>
      </text>
    </comment>
    <comment ref="BU33" authorId="0" shapeId="0" xr:uid="{386494BA-0380-4158-9612-FB1533AB1F7F}">
      <text>
        <r>
          <rPr>
            <b/>
            <sz val="9"/>
            <color indexed="81"/>
            <rFont val="Tahoma"/>
            <family val="2"/>
          </rPr>
          <t>sobre las 3 cuentas</t>
        </r>
      </text>
    </comment>
    <comment ref="D34" authorId="0" shapeId="0" xr:uid="{476423EA-55B9-4236-9448-23A02F641F82}">
      <text>
        <r>
          <rPr>
            <b/>
            <sz val="9"/>
            <color indexed="81"/>
            <rFont val="Tahoma"/>
            <family val="2"/>
          </rPr>
          <t>presupuesto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<sst xmlns="http://schemas.openxmlformats.org/spreadsheetml/2006/main" count="790" uniqueCount="310">
  <si>
    <t>SECTOR</t>
  </si>
  <si>
    <t>Columna1</t>
  </si>
  <si>
    <t>Ambiente </t>
  </si>
  <si>
    <t>Administrativo</t>
  </si>
  <si>
    <t>Gestión_pública </t>
  </si>
  <si>
    <t>Gobierno</t>
  </si>
  <si>
    <t>Hacienda</t>
  </si>
  <si>
    <t>Planeación </t>
  </si>
  <si>
    <t>Desarrollo_Económico_Indus</t>
  </si>
  <si>
    <t>Educación</t>
  </si>
  <si>
    <t>Salud</t>
  </si>
  <si>
    <t>Integración_Social</t>
  </si>
  <si>
    <t>Cultura_Recreación_Deporte</t>
  </si>
  <si>
    <t>Ambiente</t>
  </si>
  <si>
    <t>Movilidad</t>
  </si>
  <si>
    <t>Hábitat</t>
  </si>
  <si>
    <t>Mujeres</t>
  </si>
  <si>
    <t>Seguridad_Convivencia_Justicia</t>
  </si>
  <si>
    <t>Gestión_Jurídica</t>
  </si>
  <si>
    <t>Otras_entidades</t>
  </si>
  <si>
    <t>Cultura, Recreación y Deporte </t>
  </si>
  <si>
    <t>1. Secretaría General de la Alcaldía de Bogotá</t>
  </si>
  <si>
    <t>1. Secretaría Distrital de Gobierno</t>
  </si>
  <si>
    <t>1. Secretaría Distrital de Hacienda</t>
  </si>
  <si>
    <t>1. Secretaría Distrital de Planeación</t>
  </si>
  <si>
    <t>1. Secretaría Distrital de Desarrollo Económico</t>
  </si>
  <si>
    <t>1.  Secretaría de Educación del Distrito</t>
  </si>
  <si>
    <t>1. Secretaría Distrital de Salud de Bogotá</t>
  </si>
  <si>
    <t>1. Secretaría Social</t>
  </si>
  <si>
    <t>1. Secretaría de Cultura, Recreación y Deporte</t>
  </si>
  <si>
    <t>1. Secretaría Distrital de Ambiente</t>
  </si>
  <si>
    <t>1. Secretaría Distrital de Movilidad</t>
  </si>
  <si>
    <t>1. Secretaría Distrital del Hábitat</t>
  </si>
  <si>
    <t>1. Secretaría Distrital de la Mujer </t>
  </si>
  <si>
    <t>1. Secretaría Distrital de Seguridad, Convivencia y Justicia </t>
  </si>
  <si>
    <t>1. Secretaría Jurídica Distrital </t>
  </si>
  <si>
    <t>1. Concejo de Bogotá</t>
  </si>
  <si>
    <t>Desarrollo Económico Industria y Turismo </t>
  </si>
  <si>
    <t>4. Departamento Administrativo del Servicio Civil Distrital</t>
  </si>
  <si>
    <t>2. Departamento Administrativo del Espacio Público, Dadep</t>
  </si>
  <si>
    <t>2. Fondo de Prestaciones Económicas, Cesantías y Pensiones de Bogotá, Foncep</t>
  </si>
  <si>
    <t>2. Instituto Popular para la Economía Social</t>
  </si>
  <si>
    <t>2. Instituto para la Investigación Educativa y el Desarrollo Pedagógico</t>
  </si>
  <si>
    <t>2. Fondo Financiero Distrital de Salud</t>
  </si>
  <si>
    <t>2. Instituto Distrital para la Protección de la Niñez y la Juventud</t>
  </si>
  <si>
    <t>2. Instituto Distrital de Recreación y Deporte</t>
  </si>
  <si>
    <t>2. Jardín Botánico de Bogotá</t>
  </si>
  <si>
    <t>2. Unidad Administrativa Especial De Rehabilitacion Y Mantenimiento Vial</t>
  </si>
  <si>
    <t>2. Unidad Administrativa Especial de Servicios Públicos</t>
  </si>
  <si>
    <t>2. Unidad Administrativa Especial Cuerpo Oficial de Bomberos de Bogotá</t>
  </si>
  <si>
    <t>2. Personería de Bogotá</t>
  </si>
  <si>
    <t>Educación </t>
  </si>
  <si>
    <t>3. Instituto Distrital de la Participación y Acción Comunal, IDPAC</t>
  </si>
  <si>
    <t>3. Unidad Administrativa Especial de Catastro</t>
  </si>
  <si>
    <t>3. Instituto Distrital de Turismo</t>
  </si>
  <si>
    <t>3. Universidad Distrital Francisco José de Caldas</t>
  </si>
  <si>
    <t>3. Subred Integrada de Servicios de Salud Norte E.S.E.</t>
  </si>
  <si>
    <t>3. Orquesta Filarmonica de Bogotá</t>
  </si>
  <si>
    <t>3. Instituto Distrital de Gestión de Riesgos y Cambio Climático</t>
  </si>
  <si>
    <t>3. Instituto de Desarrollo Urbano</t>
  </si>
  <si>
    <t>3. Caja de Vivienda Popular</t>
  </si>
  <si>
    <t>3. Veeduría Distrital de Bogotá</t>
  </si>
  <si>
    <t>Gestión Jurídica</t>
  </si>
  <si>
    <t>4. Lotería de Bogotá</t>
  </si>
  <si>
    <t>4. Corporación para el Desarrollo y la Productividad - Bogotá Región</t>
  </si>
  <si>
    <t>4. Subred Integrada de Servicios de Salud Centro Oriente E.S.E.</t>
  </si>
  <si>
    <t>4. Instituto Distrital de Patrimonio Cultural</t>
  </si>
  <si>
    <t>4. Instituto Distrital de Protección y Bienestar Animal IDPYBA</t>
  </si>
  <si>
    <t>4. Transmilenio</t>
  </si>
  <si>
    <t>4. Empresa de Renovación y Desarrollo Urbano de Bogotá</t>
  </si>
  <si>
    <t>Gestión pública </t>
  </si>
  <si>
    <t>5. Subred Integrada de Servicios de Salud Sur E.S.E</t>
  </si>
  <si>
    <t>5. Fundación Gilberto Alzate Avendaño</t>
  </si>
  <si>
    <t>5. Empresa Metro de Bogotá </t>
  </si>
  <si>
    <t>5.  Empresa de Acueducto y Alcantarillado de Bogotá</t>
  </si>
  <si>
    <t>6. Capital Salud EPS-S SAS </t>
  </si>
  <si>
    <t>6. Instituto Distrital de las Artes</t>
  </si>
  <si>
    <t>6. Terminal de Transportes de Bogotá</t>
  </si>
  <si>
    <t>6. Grupo Energía de Bogotá</t>
  </si>
  <si>
    <t>Hábitat </t>
  </si>
  <si>
    <t>7. Instituto Distrital de Ciencia, Biotecnología e Innovación en Salud</t>
  </si>
  <si>
    <t>7. Canal Capital</t>
  </si>
  <si>
    <t>7.  Empresa de Telecomunicaciones de Bogotá</t>
  </si>
  <si>
    <t>Hacienda </t>
  </si>
  <si>
    <t>Integración Social</t>
  </si>
  <si>
    <t>DESTINATARIO</t>
  </si>
  <si>
    <t>Concejo de Bogotá - publicación en la página web de la entidad</t>
  </si>
  <si>
    <t>Secretaría de Hacienda</t>
  </si>
  <si>
    <t>Seguridad, Convivencia y Justicia </t>
  </si>
  <si>
    <t>Otras entidades presentes en la ciudad </t>
  </si>
  <si>
    <t>FECHA MAXIMA DE REPORTE</t>
  </si>
  <si>
    <t>15 días hábiles de julio</t>
  </si>
  <si>
    <t>Otros</t>
  </si>
  <si>
    <t>mediados de octubre (según fecha de solicitud de la SDH)</t>
  </si>
  <si>
    <t>15 días hábiles de enero</t>
  </si>
  <si>
    <t>VIGENCIA</t>
  </si>
  <si>
    <t>FECHA DE REPORTE</t>
  </si>
  <si>
    <t>PRIORIZADO?</t>
  </si>
  <si>
    <t>1. Enero a junio</t>
  </si>
  <si>
    <t>SI</t>
  </si>
  <si>
    <t>2. Enero a septiembre (anteproyecto de presupuesto)</t>
  </si>
  <si>
    <t>NO</t>
  </si>
  <si>
    <t>3. Enero a diciembre</t>
  </si>
  <si>
    <t>REGISTRO RESULTADOS PLAN DE AUSTERIDAD DEL GASTO PÚBLICO</t>
  </si>
  <si>
    <t>SECTOR ADMINISTRATIVO</t>
  </si>
  <si>
    <t>ENTIDAD</t>
  </si>
  <si>
    <t>OTROS SECTORES</t>
  </si>
  <si>
    <t>OTRAS ENTIDADES</t>
  </si>
  <si>
    <t>VIGENCIA DEL REPORTE</t>
  </si>
  <si>
    <t xml:space="preserve">PERIODO A REPORTAR </t>
  </si>
  <si>
    <t>Nota:  Los valores deben ser registrados en pesos</t>
  </si>
  <si>
    <t>FORMULACIÓN</t>
  </si>
  <si>
    <t>SEGUIMIENTO</t>
  </si>
  <si>
    <t>GASTOS CONTEMPLADOS EN EL DECRETO 492 DE 2019</t>
  </si>
  <si>
    <t>COMPONENTES</t>
  </si>
  <si>
    <t>UNIDAD DE MEDIDA</t>
  </si>
  <si>
    <t>¿EL GASTO / COMPONENTE SE PRIORIZA COMO GASTO ELEGIBLE PARA LA VIGENCIA?</t>
  </si>
  <si>
    <t>META
(EN % DE REDUCCIÓN DE RECURSOS)</t>
  </si>
  <si>
    <t>META
(EN % DE REDUCCIÓN DE LA UNIDAD DE MEDIDA)</t>
  </si>
  <si>
    <t>LINEA BASE DEL 1 DE ENERO AL 30 DE JUNIO</t>
  </si>
  <si>
    <t>LINEA BASE DEL 1 DE ENERO AL 31 DE DICIEMBRE</t>
  </si>
  <si>
    <t>SEGUIMIENTO DEL 1 DE ENERO AL 30 DE JUNIO</t>
  </si>
  <si>
    <t>SEGUIMIENTO DEL 1 DE ENERO AL 31 DE DICIEMBRE</t>
  </si>
  <si>
    <t>CANTIDAD UNIDAD DE MEDIDA</t>
  </si>
  <si>
    <t>GIROS</t>
  </si>
  <si>
    <t>Ejecución</t>
  </si>
  <si>
    <t>CONSUMO EN UNIDAD DE MEDIDA</t>
  </si>
  <si>
    <t>CONSUMO EN GIROS</t>
  </si>
  <si>
    <t>INDICADOR DE AUSTERIDAD 
(1-(total consumo unidad de medida en el periodo/total consumo unidad de medida del mismo periodo de año anterior))</t>
  </si>
  <si>
    <t>INDICADOR DE AUSTERIDAD 
(1-(total giros del periodo/total giros del mismo periodo de año anterior))</t>
  </si>
  <si>
    <t>INDICADOR DE CUMPLIMIENTO EN UNIDAD DE MEDIDA
(INDICADOR DE AUSTERIDAD/META)</t>
  </si>
  <si>
    <t>INDICADOR DE CUMPLIMIENTO EN GIROS
(INDICADOR DE AUSTERIDAD/META)</t>
  </si>
  <si>
    <t>OBSERVACIONES
(comentarios que aclaren los resultados)</t>
  </si>
  <si>
    <t>Contratos de prestación de servicios y administración de personal FUNCIONAMIENTO</t>
  </si>
  <si>
    <t>Contratos de prestación de servicios profesionales y de apoyo a la gestión</t>
  </si>
  <si>
    <t>Número de personas contratadas (Sin incluir Cesiones).</t>
  </si>
  <si>
    <t>N/A</t>
  </si>
  <si>
    <t>Se indica que, el Fondo de Prestaciones Económicas Cesantías y Pensiones (FONCEP), en concordancia con las restricciones que impuso la entrada en vigencia de la ley de garantías y de conformidad con la necesidad del servicio de cada una de las áreas de la entidad realizó la contratación de personas naturales para la prestación de servicios profesionales y de apoyo a la gestión antes del 29 de enero de 2022. </t>
  </si>
  <si>
    <t>Se incluye la información del primer semestre de 2022</t>
  </si>
  <si>
    <t>Horas extras, dominicales y festivos</t>
  </si>
  <si>
    <t>Horas extras diurnas, nocturnas, dominicales y festivas</t>
  </si>
  <si>
    <t>Número de horas liquidadas y pagadas.</t>
  </si>
  <si>
    <t>Conforme a la Resolución de Gerencia No. 306 del 29 de noviembre de 2002 de FAVIDI, hoy FONCEP, en el Artículo Segundo se reconoce y paga Horas Extras al Nivel Asistencial.
El Área de Talento Humano de acuerdo a la normatividad vigente, valida que el valor de dichas horas extras no supere el 50% de la Asignación básica.
Se evidencia que hubo una disminución importante con relación al valor reportado de Horas extras para la vigencia 2021, lo cual se logró gracias a las metas de austeridad propuestas para la vigencia 2022, donde entre otros, se autorizan Horas Extras de ser estrictamente necesario, y por necesidades del servicio.</t>
  </si>
  <si>
    <t>Contratos de prestación de servicios y administración de personal INVERSIÓN*</t>
  </si>
  <si>
    <t xml:space="preserve">Por ley de garantías fue necesario gestionar toda la contratación directa con personas naturales a inicios de la vigencia, por eso se evidencia diferencia entre el primer semestre de 2021 versus primer semestre de 2022. </t>
  </si>
  <si>
    <t>Se observa un incremento frente a la vigencia anterior dado que algunos contratos en el 2022 fueron planeados hasta el mes de agosto y se requerian prorrogar hasta diciembre, pero al superar el 50% del plazo inicial, fue necesario estructurar nuevos contratos.</t>
  </si>
  <si>
    <t>Viáticos y Gastos de Viaje</t>
  </si>
  <si>
    <t>Viáticos y gastos de viaje</t>
  </si>
  <si>
    <t>Tiquetes</t>
  </si>
  <si>
    <t>Cantidad de Tiquetes expedidos y utilizados.</t>
  </si>
  <si>
    <r>
      <t>Teniendo en cuenta la situación de</t>
    </r>
    <r>
      <rPr>
        <b/>
        <i/>
        <sz val="11"/>
        <color theme="1"/>
        <rFont val="Calibri"/>
        <family val="2"/>
        <scheme val="minor"/>
      </rPr>
      <t xml:space="preserve"> Emergencia Sanitaria </t>
    </r>
    <r>
      <rPr>
        <sz val="11"/>
        <color theme="1"/>
        <rFont val="Calibri"/>
        <family val="2"/>
        <scheme val="minor"/>
      </rPr>
      <t>por la que está atravesando el país, las entidades se han visto en la obligación de utilizar otros mecanismos de comunicación diferentes a la presencial, es así como se implementó la modalidad de reuniones virtuales, primero con el fin mitigar el riesgo de contagio y segundo facilitar las diligencias de tipo judicial, las cuales son las que principalmente generan el pago de gastos de viajes y viáticos.</t>
    </r>
  </si>
  <si>
    <t>Durante el primer semestre de 2022, no se efectuó avances en esta actividad</t>
  </si>
  <si>
    <t>Gastos de viajes y viáticos</t>
  </si>
  <si>
    <t>No Aplica</t>
  </si>
  <si>
    <t>Administración de Servicios</t>
  </si>
  <si>
    <t>Telefonía celular</t>
  </si>
  <si>
    <t xml:space="preserve">Planes de telefonía móvil </t>
  </si>
  <si>
    <t>Número de líneas activas.</t>
  </si>
  <si>
    <t xml:space="preserve">Se logra un ahorro en el valor pagado por telefonía móvil, a pesar de contar con una línea adicional con respecto al año anterior, esto en razón a los esfuerzos adelantados por la Entidad ante el operador de telefonía móvil, a efectos de obtener mejores tarifas que nos permitan mayor eficiencia en el gasto público contando con los mismos beneficios otorgados previamente a la Entidad, de esta manera se logró un descuento en el valor mensual facturado. </t>
  </si>
  <si>
    <t>Se incluye el consumo en unidad de media y en giros del primer semestre de 2022, el cual muestra un ahorro, sin embargo está pendiente el cargue del semestre dos de 2022 .</t>
  </si>
  <si>
    <t>Equipos Celular</t>
  </si>
  <si>
    <t>Número de Equipos Adquiridos.</t>
  </si>
  <si>
    <t>La Entidad para la vigencia 2021 y 2022 no cuenta con equipos de telefonía celular ni los adquirio, motivo por el cual el resultado de los indicadores es 0%, lo que significa un mantenimiento en este gasto.</t>
  </si>
  <si>
    <t>Telefonía fija</t>
  </si>
  <si>
    <t>Líneas de telefonía fija</t>
  </si>
  <si>
    <t>Se logra un ahorro en telefonía fija con respecto a la vigencia anterior, este ahorro depende de la variación mensual en la demanda de los servicios principalmente asociados al de consumo fijo a ETB móvil, cobro por el servicio de LDN - Larga distancia Nacional y cobro reveritido. Adicionalmente la Entidad cuenta con el número mínimo de líneas telefonicas para atender las necesidad de atención al ciudadano especialmente pensionados, usuarios afiliados de cesantías y usuarios en general.</t>
  </si>
  <si>
    <t>Vehículos oficiales</t>
  </si>
  <si>
    <t>Servicio contratado de alquiler de vehículos</t>
  </si>
  <si>
    <t>Se mantiene o su resultado es 0%, dado que la Entidad cuenta con un parque automotor compuesto por tres vehículos, motivo por el cual no requiere el servicio de alquiler de vehículos.</t>
  </si>
  <si>
    <t>Parque automotor</t>
  </si>
  <si>
    <t>Número de vehículos que componen el parque automotor.</t>
  </si>
  <si>
    <t>Se mantiene o su resultado es 0%, dado que la Entidad entre la vigencia 2021 y 2022 no adquirió vehículos automotores adicionales a los que ya tiene el parque automotor.</t>
  </si>
  <si>
    <t>Mantenimiento preventivo de vehículos</t>
  </si>
  <si>
    <r>
      <t xml:space="preserve">Se logra un ahorro en el valor pagado para el servicio de mantenimiento </t>
    </r>
    <r>
      <rPr>
        <b/>
        <sz val="11"/>
        <color theme="1"/>
        <rFont val="Calibri"/>
        <family val="2"/>
        <scheme val="minor"/>
      </rPr>
      <t>preventivo y correctivo</t>
    </r>
    <r>
      <rPr>
        <sz val="11"/>
        <color theme="1"/>
        <rFont val="Calibri"/>
        <family val="2"/>
        <scheme val="minor"/>
      </rPr>
      <t xml:space="preserve"> entre la vigencia 2021 y 2022, situación que obedece a las siguientes razones: una menor demanda de los vehículos en la vigencia 2022, el adecuado, continuidad del desarrollo de las labores en casa, oportuno mantenimiento y la sensibilización a los conductores en ecoconducción.</t>
    </r>
  </si>
  <si>
    <t>Combustible</t>
  </si>
  <si>
    <t xml:space="preserve">Número de Galones de Combustible consumidos. </t>
  </si>
  <si>
    <t>Se logra un ahorro en el valor pagado para el servicio de combustible entre la vigencia 2021 y 2022, siendo la razón principal de este resultado una menor demanda de los vehículos ocasionada por efecto de la pandemia, la continuidad de la modalidad de trabajo en casa en esta vigencia y la reducción de reuniones presenciales de los directivos de la Entidad. Adicionalmente, a pesar de que el valor unitario por galón va en aumento, se observa que el número de galones consumidos es menor que en el 2021.</t>
  </si>
  <si>
    <t>Fotocopiado, multicopiado e impresión</t>
  </si>
  <si>
    <t xml:space="preserve">Impresión </t>
  </si>
  <si>
    <t>Número de folios impresos.</t>
  </si>
  <si>
    <t xml:space="preserve">Se presenta un aumento en el gasto de impresión, debido al incremento en la cantidad de solicitudes dadas por la Entidad de manera externa, la conformación de expedientes físicos de la vigencia 2021 para atender requerimientos, el incremento en el valor unitario del folio por la inflación y las solicitud de algunas Entidades para entregar todos los documentos externos en formato físico.  </t>
  </si>
  <si>
    <t>Fotocopiado</t>
  </si>
  <si>
    <t xml:space="preserve">Número de fotocopias tomadas. </t>
  </si>
  <si>
    <t>Se presenta un aumento en el número de folios y como consecuencia en el valor pagado de fotocopiado, esto se debe al incremento en la cantidad de solicitudes internas y externas recibidas por la Entidad y al incremento en el valor unitario del folio para la vigencia 2022.</t>
  </si>
  <si>
    <t>Edición, impresión, reproducción, publicación de avisos (publicidad)</t>
  </si>
  <si>
    <t>Edición, impresión, reproducción o publicación de avisos, informes, folletos o textos institucionales, piezas de comunicación, tales como avisos, folletos, cuadernillos, entre otros</t>
  </si>
  <si>
    <t>La Oficina de Comunicaciones y Servicio al Ciudadano de la Entidad no ha suscrito contratos o incurrido en gastos relacionados con el rubro Edición, impresión, reproducción, publicación de avisos.</t>
  </si>
  <si>
    <t>Contratos de publicidad y/o propaganda personalizada (agendas, almanaques, libretas, pocillos, vasos, esferos, regalos corporativos, souvenir o recuerdos</t>
  </si>
  <si>
    <t>Suscripciones (periódicos y revistas, publicaciones y bases de datos)</t>
  </si>
  <si>
    <t>Suscripción física</t>
  </si>
  <si>
    <t xml:space="preserve">Cantidad de suscripciones contratadas en la vigencia. </t>
  </si>
  <si>
    <t>Durante el periodo de análisis, la Oficina de Comunicaciones y Servicio al Ciudadano de la Entidad, no ha realizado suscripciones a periódicos y revistas.</t>
  </si>
  <si>
    <t>Suscripción electrónica</t>
  </si>
  <si>
    <t>Eventos y conmemoraciones</t>
  </si>
  <si>
    <t xml:space="preserve">Actividades definidas en los planes y programas de bienestar e incentivos para servidores públicos o actos protocolarios que deben atenderse misionalmente. </t>
  </si>
  <si>
    <t xml:space="preserve">Cantidad de Actividades y/o eventos realizados. </t>
  </si>
  <si>
    <t>Durante el periodo de análisis, la Oficina de Comunicaciones y Servicio al Ciudadano de la Entidad, no ha realizado actividades de bienestar ni  actos protocolarios desde el área misional</t>
  </si>
  <si>
    <t>Durante el periodo de análisis no se han realizado actividades de bienestar ni  actos protocolarios desde el área misional</t>
  </si>
  <si>
    <t>Control del Consumo de los Recursos Naturales y Sostenibilidad Ambiental</t>
  </si>
  <si>
    <t>Servicios públicos</t>
  </si>
  <si>
    <t>Agua</t>
  </si>
  <si>
    <t>Metros Cubicos facturados en el periodo</t>
  </si>
  <si>
    <r>
      <t xml:space="preserve">Se presenta un aumento en  el servicio de acueducto y aseo (acueducto, alcantarillado , aseo y otros cobros), tanto en el número de metros cúbicos como en el valor pagado, este incremento se debe a que durante el primer semestre de 2022, se ha registrado un mayor número de visitas de parte de los servidores públicos de la Entidad y de los clientes externos (Servicio al ciudadano y contratistas), así mismo el desarrollo de proyectos de manera física en la sede de archivo de la Entidad. 
</t>
    </r>
    <r>
      <rPr>
        <b/>
        <sz val="11"/>
        <color theme="1"/>
        <rFont val="Calibri"/>
        <family val="2"/>
        <scheme val="minor"/>
      </rPr>
      <t>Nota:</t>
    </r>
    <r>
      <rPr>
        <sz val="11"/>
        <color theme="1"/>
        <rFont val="Calibri"/>
        <family val="2"/>
        <scheme val="minor"/>
      </rPr>
      <t xml:space="preserve"> la información reportada corresponde a las dos sedes de la Entidad, la sede principal y la sede de álamos de la siguiente manera: para la primera se tiene en cuenta un coeficiente de ocupación del 25,11% sobre el valor total de la cuenta de la torre A y B, y para la segunda el coeficiente es del 100%, cuyo valor total corresponde solamente a FONCEP.</t>
    </r>
  </si>
  <si>
    <t xml:space="preserve">Gas </t>
  </si>
  <si>
    <t>Se mantiene o su resultado es 0%, dado que la Entidad en sus sedes no cuenta con gas natural.</t>
  </si>
  <si>
    <t>Energía</t>
  </si>
  <si>
    <t xml:space="preserve">Kilovatios por hora facturados en el periodo. </t>
  </si>
  <si>
    <r>
      <t xml:space="preserve">Se presenta un aumento en el servicio de energía, tanto en el número de kwh consumidos como en el valor pagado, este incremento se debe a un mayor número de visitas de personas y servidores a la Entidad, encendido permanente de computadores y equipos tecnológicos las 24 horas del día y factores exógenos que contribuyen con este incremento, como: pandemia, trabajo en casa, regreso escalonado, alza tarifaria en el costo unitario del kwh para la presente vigencia.
</t>
    </r>
    <r>
      <rPr>
        <b/>
        <sz val="11"/>
        <color theme="1"/>
        <rFont val="Calibri"/>
        <family val="2"/>
        <scheme val="minor"/>
      </rPr>
      <t>Nota:</t>
    </r>
    <r>
      <rPr>
        <sz val="11"/>
        <color theme="1"/>
        <rFont val="Calibri"/>
        <family val="2"/>
        <scheme val="minor"/>
      </rPr>
      <t xml:space="preserve"> la información reportada corresponde a la sede principal de la Entidad (torre a y torre b) cuyas cuentas son independientes y pagadas por FONCEP, para la cuenta de la sede de álamos esta es pagada dentro del canon de arrendamiento.</t>
    </r>
  </si>
  <si>
    <t>Presupuesto</t>
  </si>
  <si>
    <t>Cajas menores</t>
  </si>
  <si>
    <t>Requerimientos de caja menor</t>
  </si>
  <si>
    <t>Cantidad de solicitudes</t>
  </si>
  <si>
    <t>Durante el periodo evaluado, se gestionaron tres requerimientos equivalentes a un gasto de $316.000 de caja menor, impactando positivamente la meta establecida como austeridad, teniendo en cuenta que con respecto al año anterior hubo la misma cantidad de requerimientos, pero por mayor valor el gasto, evidenciándose una reducción de giros en un 58%.   
Sin embargo es importante aclarar que los gastos de la caja menor son gastos urgentes, imprescindibles e inaplazables por lo cual su ejecución depende de las necesidades que se presenten.</t>
  </si>
  <si>
    <t xml:space="preserve">* Nota: Esta informacion de Inversion solo sera remitida a la Secretaria Distrital de Hacienda, para analisis interno de la DDP y, conforme a la Circular, no hace parte integral del informe de austeridad. </t>
  </si>
  <si>
    <t>RESPONSABLE</t>
  </si>
  <si>
    <t>I SEMESTRE VIGENCIA 2021</t>
  </si>
  <si>
    <t>II SEMESTRE VIGENCIA 2021</t>
  </si>
  <si>
    <t>LINEA BASE DEL 1 DE ENERO AL 30 DE JUNIO 2021</t>
  </si>
  <si>
    <t>LINEA BASE DEL 1 DE JULIO AL 31 DE DICIEMRE 2021</t>
  </si>
  <si>
    <t>LINEA BASE DEL 1 DE ENERO AL 31 DE DICIEMBRE 2021</t>
  </si>
  <si>
    <t>I SEMESTRE VIGENCIA 2023</t>
  </si>
  <si>
    <t>II SEMESTRE VIGENCIA 2022</t>
  </si>
  <si>
    <t>II SEMESTRE VIGENCIA 2023</t>
  </si>
  <si>
    <t>TOTAL VIGENCIA 2023</t>
  </si>
  <si>
    <t>PRIMER SEMESTRE VIGENCIA 2024</t>
  </si>
  <si>
    <t>SEGUNDO SEMESTRE VIGENCIA 2024</t>
  </si>
  <si>
    <t>SEGUIMIENTO DEL 1 DE  JULIO  AL 31 DE DICIEMBRE</t>
  </si>
  <si>
    <t>Ejecución 2024</t>
  </si>
  <si>
    <t>ENERO - JUNIO</t>
  </si>
  <si>
    <t>JULIO</t>
  </si>
  <si>
    <t>AGOSTO</t>
  </si>
  <si>
    <t>SEPTIEMBRE</t>
  </si>
  <si>
    <t>OCTUBRE</t>
  </si>
  <si>
    <t>NOVIEMBRE</t>
  </si>
  <si>
    <t>DICIEMBRE</t>
  </si>
  <si>
    <t>EJECUCIÓN DEL 1 DE ENERO AL 3O DE JUNIO DE 2023</t>
  </si>
  <si>
    <t>EJECUCIÓN DEL 1 DE JULIO AL 31 DE DICIEMBRE DE 2023</t>
  </si>
  <si>
    <t>EJECUCIÓN DEL 1 DE ENERO AL 31 DE DICIEMBRE DE 2023</t>
  </si>
  <si>
    <t>ENERO</t>
  </si>
  <si>
    <t>FEBRERO</t>
  </si>
  <si>
    <t>MARZO</t>
  </si>
  <si>
    <t>ABRIL</t>
  </si>
  <si>
    <t>MAYO</t>
  </si>
  <si>
    <t>JUNIO</t>
  </si>
  <si>
    <t>EJECUCIÓN DEL 1 DE ENERO AL 3O DE JUNIO DE 2024</t>
  </si>
  <si>
    <t>EJECUCIÓN DEL 1 DE JULIO AL 31 DE DICIEMRE DE 2024</t>
  </si>
  <si>
    <t>EJECUCIÓN DEL 1 DE  ENERO AL 31 DE DICIEMBRE DE 2024</t>
  </si>
  <si>
    <t>PRIMER SEMESTRE 2024</t>
  </si>
  <si>
    <t>SEGUNDO SEMESTRE 2024</t>
  </si>
  <si>
    <t>UNIDAD DE MEDIDA
Enero a junio de 2021</t>
  </si>
  <si>
    <t>GIROS
Enero a junio de 2021</t>
  </si>
  <si>
    <t xml:space="preserve">UNIDAD DE MEDIDA
</t>
  </si>
  <si>
    <t xml:space="preserve">GIROS
</t>
  </si>
  <si>
    <t>CONSUMO EN UNIDAD DE MEDIDA
2024</t>
  </si>
  <si>
    <t>CONSUMO EN GIROS 2024</t>
  </si>
  <si>
    <t>CANTIDAD UNIDAD DE MEDIDA 2024</t>
  </si>
  <si>
    <t>GIROS 2024</t>
  </si>
  <si>
    <t>INDICADOR DE AUSTERIDAD
(1-(total consumo unidad de medida en el periodo/total consumo unidad de medida del mismo periodo de año anterior))</t>
  </si>
  <si>
    <t>OBSERVACIONES I SEMESTRE
(comentarios que aclaren los resultados)</t>
  </si>
  <si>
    <t>OBSERVACIONES II SEMESTRE
(comentarios que aclaren los resultados)</t>
  </si>
  <si>
    <t>OAJ</t>
  </si>
  <si>
    <t>Durante el primer semestre de 2024, se celebraron 208 contratos de prestación de servicios con personas naturales, de acuerdo con las necesidades identificadas en el PAA y las metas institucionales establecidas. De igual manera se indica que si bien es cierto a diferencia del primer Semestre de 2023 se aumentaron el numero de contratos pero no en los giros, pues para este semestre se evidencia una disminución.</t>
  </si>
  <si>
    <t>Durante el segundo semestre de 2024, se celebraron 52 contratos de prestación de servicios con personas naturales, de acuerdo con las necesidades identificadas en el PAA y las metas institucionales establecidas. De igual manera se indica que a diferencia del segundo semestre de 2023 se aumentaron el número de contratos y en consecuencia el número en los giros, en razón a la armonización presupuestal por cambio de administración distrital.</t>
  </si>
  <si>
    <t>TH</t>
  </si>
  <si>
    <t xml:space="preserve"> $ 2.428.423 </t>
  </si>
  <si>
    <t xml:space="preserve"> $ 2.081.885 </t>
  </si>
  <si>
    <t xml:space="preserve"> $ 2.372.006 </t>
  </si>
  <si>
    <t xml:space="preserve"> $ 3.253.273 </t>
  </si>
  <si>
    <t xml:space="preserve"> $ 2.807.070 </t>
  </si>
  <si>
    <t xml:space="preserve"> $ 2.385.198 </t>
  </si>
  <si>
    <t xml:space="preserve"> $ 15.327.855 </t>
  </si>
  <si>
    <t xml:space="preserve">Se reporto un total de $15.327.855 de giros pagados a 5 servidores por concepto de horas extra con un total de 728  horas causadas y aprobadas por los jefes inmediatos, para el segundo semestre de 2024, presentando una disminución de $ 1.969.721 y un ahorro del 6% respecto al primer semestre del 2024. </t>
  </si>
  <si>
    <t>En alcance al reporte de ejecución del primer semestre de 2024, se celebraron 40 nuevos contratos a cargo del presupuesto de inversión con persona natural, de acuerdo con las necesidades identificadas en el PAA 2024 y las metas institucionales establecidas en el proyecto 7592 Integración de la gestión pensional del Distrito Bogotá. 
Durante el primer semestre de 2024, se celebraron 74 contratos a cargo del presupuesto de inversión, de acuerdo con las necesidades identificadas en el PAA y las metas institucionales establecidas en el proyecto 7592 Integración de la gestión pensional del Distrito Bogotá. Se evidencia variación, toda vez que se encontraba en finalización de actividades relacionadas al proyecto en mención.</t>
  </si>
  <si>
    <r>
      <t>Durante el segundo semestre de 2024, se celebraron 11 contratos a cargo del presupuesto de inversión, de acuerdo con las necesidades identificadas en el PAA 2024  y las metas institucionales establecidas en el marco del proyecto 8030  "</t>
    </r>
    <r>
      <rPr>
        <i/>
        <sz val="11"/>
        <color theme="1"/>
        <rFont val="Calibri"/>
        <family val="2"/>
      </rPr>
      <t>FORTALECIMIENTO DE LA GESTIÓN DE DERECHOS PRESTACIONALES Y DE LA POLÍTICA DE ATENCIÓN AL PENSIONADO"</t>
    </r>
    <r>
      <rPr>
        <sz val="11"/>
        <color theme="1"/>
        <rFont val="Calibri"/>
        <family val="2"/>
      </rPr>
      <t>.</t>
    </r>
  </si>
  <si>
    <t>En el primer semestre de 2024 no se autorizaron  Viaticos y Gastos de viaje a ningun servidor de la Entidad</t>
  </si>
  <si>
    <t>En el segundo semestre de 2024 no se autorizaron  Viáticos y Gastos de viaje a ningún servidor de la Entidad</t>
  </si>
  <si>
    <t>ADMINISTRATIVA</t>
  </si>
  <si>
    <t xml:space="preserve">
La Entidad canceló los planes de telefonía móvil a fin de reducir el gasto y cumplir con la meta propuesta.
Para este primer semestre no se cuenta con planes de telefonía móvil, se hizo una omisión de servicio por el decreto 062 del 2024 medidas de austeridad eficiencia en el gasto público. </t>
  </si>
  <si>
    <t>Se informa que, a la fecha, la entidad no cuenta con servicio de telefonía celular para ninguno de sus funcionarios. Este servicio fue cancelado el 19 de julio de 2023 y no se ha realizado ninguna renovación o adquisición de teléfonos celulares ni de planes de telefonía móvil, internet o datos desde esa fecha</t>
  </si>
  <si>
    <t>Durante la vigencia 2023 y 2024 la Entidad no adquirió equipos celulares, motivo por el cual el resultado de los indicadores es 0%, lo que significa un mantenimiento en este gasto.</t>
  </si>
  <si>
    <t>ADMINISTRATIVA / OIS</t>
  </si>
  <si>
    <t xml:space="preserve">Se logra un ahorro en telefonía fija con respecto a la vigencia anterior, este ahorro depende principalmente del beneficio de descuento obtenido del 50% para este servicio, cabe resaltar que la variación mensual en la demanda de los servicios principalmente asociados al de consumo fijo a ETB móvil, cobro por el servicio de LDN - Larga distancia Nacional y cobro revertido. 
Adicionalmente la Entidad cuenta con el número mínimo de líneas telefónicas para atender las necesidades de atención al ciudadano especialmente pensionados, usuarios afiliados de cesantías y usuarios en general. Por lo anterior, para este gasto elegible se logra un ahorro del 68% , lo que permite cumplir con la meta establecida en el plan de austeridad 2024
</t>
  </si>
  <si>
    <t>La Entidad cuenta con el número mínimo de líneas telefónicas necesarias para atender eficazmente las necesidades de atención al ciudadano, especialmente pensionados, usuarios afiliados a cesantías y usuarios en general. Gracias a la gestión realizada, se logró optimizar los recursos destinados a este gasto elegible, obteniendo un ahorro del 69%. Este esfuerzo permitió no solo alcanzar la meta establecida en el plan de austeridad 2024, sino también que, durante los meses de septiembre, octubre, noviembre y diciembre, el costo de la factura por este servicio fuera de 0 pesos, consolidando un modelo de atención más sostenible y responsable. </t>
  </si>
  <si>
    <t>Se mantiene o su resultado es 0%, dado que la Entidad para las vigencias  2023 y 2024 no requirió contratar el servicio de alquiler de vehículos, dado que cuenta con un parque automotor compuesto por tres vehículos, los cuales son suficientes para cumplir con las funciones misionales de la Entidad.</t>
  </si>
  <si>
    <t>Se mantiene o su resultado es 0%, dado que la Entidad para las vigencias  2024 no requirió contratar el servicio de alquiler de vehículos, dado que cuenta con un parque automotor compuesto por tres vehículos, los cuales son suficientes para cumplir con las funciones misionales de la Entidad.</t>
  </si>
  <si>
    <t>Se mantiene o su resultado es 0%, dado que la Entidad entre la vigencia 2023 y 2024 mantuvo el mismo número de vehículos automotores en su parque automotor.</t>
  </si>
  <si>
    <t xml:space="preserve">Para el servicio de mantenimiento preventivo y correctivo de la vigencia 2024 se presenta un incremento del  55% en el gasto respecto a la vigencia 2023, situación que obedece a las siguientes razones: una mayor demanda de los vehículos, mayores recorridos y distancias.
</t>
  </si>
  <si>
    <r>
      <t>Reducción significativa en el mantenimiento preventivo de vehículos</t>
    </r>
    <r>
      <rPr>
        <sz val="12"/>
        <color theme="1"/>
        <rFont val="Calibri"/>
        <family val="2"/>
      </rPr>
      <t>: Los costos asociados al mantenimiento preventivo de vehículos disminuyeron considerablemente, de $40,402,693 en 2023 a $15,568,938 en 2024, lo que refleja mejoras en la eficiencia del uso de recursos para el mantenimiento vehicular. </t>
    </r>
  </si>
  <si>
    <r>
      <rPr>
        <sz val="11"/>
        <color rgb="FF000000"/>
        <rFont val="Calibri"/>
        <family val="2"/>
      </rPr>
      <t xml:space="preserve">Combustible
</t>
    </r>
    <r>
      <rPr>
        <b/>
        <sz val="11"/>
        <color rgb="FF000000"/>
        <rFont val="Calibri"/>
        <family val="2"/>
      </rPr>
      <t>Nota: para este componente la Entidad tiene establecido un tope mensual por vehículo.</t>
    </r>
  </si>
  <si>
    <t xml:space="preserve">Para este semestre se presenta un aumento del 41% para la cantidad de galones consumidos y del 21% en el valor pagado para el servicio de combustible entre la vigencia 2023 y 2024, principalmente a que se están utilizando de manera diaria y durante la vigencia 2022 se utilizaban en promedio dos días a la semana, resultado en el cual se ve una mayor demanda en el consumo de los vehículos y la variación en el precio mensual del combustible que va en aumento </t>
  </si>
  <si>
    <r>
      <t>Aumento en el consumo de combustible</t>
    </r>
    <r>
      <rPr>
        <sz val="12"/>
        <color theme="1"/>
        <rFont val="Calibri"/>
        <family val="2"/>
      </rPr>
      <t>: El número de galones de combustible consumidos creció de 307 en 2023 a 392 en 2024, incrementando el gasto de $4,363,754 a $5,071,188. Esto  indica un mayor uso del parque automotor propio durante el segundo semestre de 2024.</t>
    </r>
  </si>
  <si>
    <t>Se presenta un aumento del 53% en el gasto de impresión y un ahorro del 57% en la cantidad de folios, debido al incremento en el precio del folio para la vigencia 2024, es importante resaltar que este servicio es demandado por las dependencias para atender las obligaciones de la Entidad, es decir, que la cantidad de solicitudes no se pueden limitar. Adicionalmente, la Entidad en cumplimiento de los lineamientos en materia de contratación realiza la conformación de expedientes físicos de la vigencia.</t>
  </si>
  <si>
    <r>
      <t>Reducción significativa en la impresión</t>
    </r>
    <r>
      <rPr>
        <sz val="11"/>
        <color theme="1"/>
        <rFont val="Aptos"/>
        <family val="2"/>
      </rPr>
      <t>: El número de folios impresos disminuyó de 222,640 en 2023 a 119,316 en 2024, lo que representa una reducción en el consumo del servicio. Esta acción también generó un ahorro en costos, pasando de $42,524,240 a $24,937,044. </t>
    </r>
  </si>
  <si>
    <t>Se presenta un aumento del 81% en el número de fotocopias y del 79% en el valor pagado para este servicio, se debe al incremento en la cantidad de solicitudes internas y externas recibidas por los grupos de valor y al incremento en el valor unitario del folio para la vigencia 2024.</t>
  </si>
  <si>
    <r>
      <t>Disminución en el uso de fotocopias</t>
    </r>
    <r>
      <rPr>
        <sz val="11"/>
        <color theme="1"/>
        <rFont val="Aptos"/>
        <family val="2"/>
      </rPr>
      <t xml:space="preserve">: Se observa una baja considerable en el número de fotocopias tomadas, de 7,095 en 2023 a 2,230 en 2024. Esto se tradujo en una reducción de costos, de $1,355,145 a $468,070.  Así mismo la optimización del gasto operativo estas reducciones no solo contribuyen al cumplimiento de metas de austeridad, sino que también demuestran un enfoque hacia la sostenibilidad y la racionalización del gasto en actividades administrativas. </t>
    </r>
  </si>
  <si>
    <t>COMUNICACIONES</t>
  </si>
  <si>
    <t>A la fecha, desde Comunicaciones y Servicio a la Ciudadanía no se han suscrito contratos o pagos para impresiones a color, impresión de tarjetas de presentación, conmemoraciones, aniversarios o similares.</t>
  </si>
  <si>
    <t>Metros Cúbicos facturados en el periodo</t>
  </si>
  <si>
    <t>Se presenta un aumento del 22% para la cantidad de metros cúbicos facturados y del 19% en el valor pagado para el servicio de acueducto y aseo (acueducto, alcantarillado , aseo y otros cobros), este incremento se debe a que durante el primer semestre de 2024, se ha registrado un mayor número de visitas de parte de los servidores públicos de la Entidad y de los clientes externos (Servicio al ciudadano y contratistas), así mismo el desarrollo de proyectos de manera física en la sede de archivo de la Entidad.
Nota: la información reportada corresponde a las dos sedes de la Entidad, la sede principal y la sede de álamos de la siguiente manera: para la primera se tiene en cuenta un coeficiente de ocupación del 25,11% sobre el valor total de la cuenta de la torre A y B, y para la segunda el coeficiente es del 100%, cuyo valor total corresponde solamente a FONCEP.</t>
  </si>
  <si>
    <r>
      <t>Reducción en el consumo y costo del agua</t>
    </r>
    <r>
      <rPr>
        <sz val="11"/>
        <color theme="1"/>
        <rFont val="Arial"/>
        <family val="2"/>
      </rPr>
      <t>: Durante el periodo del 1 de julio al 30 de diciembre de 2024, se logró una disminución significativa en el consumo de agua (de 1,173 a 718 metros cúbicos) y en el costo asociado (de $12,004,752 a $7,043,082), evidenciando un esfuerzo en la optimización del recurso hídrico</t>
    </r>
  </si>
  <si>
    <t>Se mantiene o su resultado es 0%, dado que la Entidad en sus sedes no cuenta con el servicio de gas natural.</t>
  </si>
  <si>
    <t>Se presenta un aumento del 10,56% en la cantidad de kilovatios por hora facturados y del 20% en el valor pagado del servicio de energía, tanto en el número de kwh consumidos como en el valor pagado, este incremento se debe a un mayor número de visitas de personas y servidores a la Entidad, encendido permanente de computadores y equipos tecnológicos y factores exógenos que contribuyen con este incremento, como: regreso escalonado, alza tarifaria en el costo unitario del kwh para la presente vigencia y encendido de mayor cantidad  de luminarias en las oficinas.
Nota: la información reportada corresponde a la sede principal de la Entidad (torre a y torre b) cuyas cuentas son independientes y pagadas por FONCEP, para la cuenta de la sede de álamos esta es pagada dentro del canon de arrendamiento.</t>
  </si>
  <si>
    <r>
      <t>Disminución en el consumo y costo de energía eléctrica</t>
    </r>
    <r>
      <rPr>
        <sz val="11"/>
        <color theme="1"/>
        <rFont val="Arial"/>
        <family val="2"/>
      </rPr>
      <t xml:space="preserve">: Aunque se mantiene un consumo considerable de energía eléctrica, se observa una reducción de 157,735 a 119,559 </t>
    </r>
    <r>
      <rPr>
        <sz val="11"/>
        <color theme="1"/>
        <rFont val="Calibri"/>
        <family val="2"/>
      </rPr>
      <t xml:space="preserve">(KWH) </t>
    </r>
    <r>
      <rPr>
        <sz val="11"/>
        <color theme="1"/>
        <rFont val="Arial"/>
        <family val="2"/>
      </rPr>
      <t>por hora, acompañado de una disminución en el costo, de $111,888,270 a $102,228,572, lo que refleja una gestión más eficiente de este recurso. </t>
    </r>
  </si>
  <si>
    <t>FINANCIERA</t>
  </si>
  <si>
    <t>En el periodo se presentaron cuatro (04) requerimientos, afectando cuatro (04) rubros presupuestales de los trece (13 proyectados en la caja menor por un valor total del gasto de $1,817,359 impactando el indicador de giros en un -719% del semestre evaluado, debido a las necesidades planteadas las cuales fueron necesarias e imprescindibles para el funcionamiento, principalmente impactando el área de Tesorería de la Entidad.</t>
  </si>
  <si>
    <t>En el periodo del II Semestre  se presentaron Tres (03) requerimientos, afectando dos (02) rubros presupuestales de los catorce (14) proyectados en la caja menor por un valor total del gasto de $275,400, impactando el indicador de giros en un 68% del semestre evaluado, debido a las necesidades planteadas las cuales fueron necesarias e imprescindibles para el funcionamiento, principalmente impactando el área de Administrativa de la Entidad.</t>
  </si>
  <si>
    <t>_________________________________________</t>
  </si>
  <si>
    <t xml:space="preserve">       JACKELINE DE LEÓN WILLIS</t>
  </si>
  <si>
    <t>JACKELINE DE LEÓN WILLIS</t>
  </si>
  <si>
    <t>Subdirectora Financiera y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</si>
</sst>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4" formatCode="_-* #,##0.00\ &quot;€&quot;_-;\-* #,##0.00\ &quot;€&quot;_-;_-* &quot;-&quot;??\ &quot;€&quot;_-;_-@_-"/>
    <numFmt numFmtId="43" formatCode="_-* #,##0.00_-;\-* #,##0.00_-;_-* &quot;-&quot;??_-;_-@_-"/>
    <numFmt numFmtId="164" formatCode="_-&quot;$&quot;\ * #,##0_-;\-&quot;$&quot;\ * #,##0_-;_-&quot;$&quot;\ * &quot;-&quot;_-;_-@_-"/>
    <numFmt numFmtId="165" formatCode="_-* #,##0_-;\-* #,##0_-;_-* &quot;-&quot;??_-;_-@_-"/>
    <numFmt numFmtId="166" formatCode="&quot;$&quot;\ #,##0"/>
    <numFmt numFmtId="167" formatCode="_-[$$-409]* #,##0.00_ ;_-[$$-409]* \-#,##0.00\ ;_-[$$-409]* &quot;-&quot;??_ ;_-@_ "/>
    <numFmt numFmtId="168" formatCode="_-[$$-409]* #,##0_ ;_-[$$-409]* \-#,##0\ ;_-[$$-409]* &quot;-&quot;??_ ;_-@_ "/>
    <numFmt numFmtId="169" formatCode="_-&quot;$&quot;* #,##0_-;\-&quot;$&quot;* #,##0_-;_-&quot;$&quot;* &quot;-&quot;??_-;_-@_-"/>
    <numFmt numFmtId="170" formatCode="0.0%"/>
  </numFmts>
  <fonts count="29">
    <font>
      <sz val="11"/>
      <color theme="1"/>
      <name val="Calibri"/>
      <family val="2"/>
      <scheme val="minor"/>
    </font>
    <font>
      <b/>
      <sz val="11"/>
      <color theme="8" tint="-0.249977111117893"/>
      <name val="Calibri"/>
      <family val="2"/>
      <scheme val="minor"/>
    </font>
    <font>
      <sz val="11"/>
      <color theme="1"/>
      <name val="Calibri"/>
      <family val="2"/>
      <scheme val="minor"/>
    </font>
    <font>
      <sz val="11"/>
      <color rgb="FF006100"/>
      <name val="Calibri"/>
      <family val="2"/>
      <scheme val="minor"/>
    </font>
    <font>
      <sz val="11"/>
      <name val="Calibri"/>
      <family val="2"/>
      <scheme val="minor"/>
    </font>
    <font>
      <b/>
      <sz val="11"/>
      <color rgb="FF000000"/>
      <name val="Calibri"/>
      <family val="2"/>
      <scheme val="minor"/>
    </font>
    <font>
      <b/>
      <sz val="11"/>
      <color rgb="FF333333"/>
      <name val="Calibri"/>
      <family val="2"/>
      <scheme val="minor"/>
    </font>
    <font>
      <b/>
      <sz val="24"/>
      <color theme="8" tint="-0.249977111117893"/>
      <name val="Calibri"/>
      <family val="2"/>
      <scheme val="minor"/>
    </font>
    <font>
      <b/>
      <sz val="11"/>
      <color theme="3"/>
      <name val="Calibri"/>
      <family val="2"/>
      <scheme val="minor"/>
    </font>
    <font>
      <sz val="11"/>
      <color theme="0" tint="-0.499984740745262"/>
      <name val="Calibri"/>
      <family val="2"/>
      <scheme val="minor"/>
    </font>
    <font>
      <b/>
      <sz val="11"/>
      <color theme="1"/>
      <name val="Calibri"/>
      <family val="2"/>
      <scheme val="minor"/>
    </font>
    <font>
      <b/>
      <sz val="11"/>
      <name val="Calibri"/>
      <family val="2"/>
      <scheme val="minor"/>
    </font>
    <font>
      <b/>
      <sz val="9"/>
      <color indexed="81"/>
      <name val="Tahoma"/>
      <family val="2"/>
    </font>
    <font>
      <b/>
      <i/>
      <sz val="11"/>
      <color theme="1"/>
      <name val="Calibri"/>
      <family val="2"/>
      <scheme val="minor"/>
    </font>
    <font>
      <sz val="8"/>
      <name val="Calibri"/>
      <family val="2"/>
      <scheme val="minor"/>
    </font>
    <font>
      <sz val="11"/>
      <color rgb="FF000000"/>
      <name val="Calibri"/>
      <family val="2"/>
    </font>
    <font>
      <sz val="11"/>
      <color rgb="FF000000"/>
      <name val="Calibri"/>
      <family val="2"/>
      <scheme val="minor"/>
    </font>
    <font>
      <sz val="11"/>
      <color theme="4"/>
      <name val="Calibri"/>
      <family val="2"/>
      <scheme val="minor"/>
    </font>
    <font>
      <b/>
      <sz val="11"/>
      <color rgb="FF305496"/>
      <name val="Calibri"/>
      <family val="2"/>
    </font>
    <font>
      <b/>
      <sz val="11"/>
      <color rgb="FF000000"/>
      <name val="Calibri"/>
      <family val="2"/>
    </font>
    <font>
      <sz val="11"/>
      <color theme="1"/>
      <name val="Calibri"/>
      <family val="2"/>
    </font>
    <font>
      <i/>
      <sz val="11"/>
      <color theme="1"/>
      <name val="Calibri"/>
      <family val="2"/>
    </font>
    <font>
      <sz val="12"/>
      <color theme="1"/>
      <name val="Calibri"/>
      <family val="2"/>
    </font>
    <font>
      <sz val="11"/>
      <color theme="1"/>
      <name val="Aptos"/>
      <family val="2"/>
    </font>
    <font>
      <sz val="11"/>
      <color theme="1"/>
      <name val="Arial"/>
      <family val="2"/>
    </font>
    <font>
      <sz val="11"/>
      <color rgb="FFFF0000"/>
      <name val="Calibri"/>
      <family val="2"/>
      <scheme val="minor"/>
    </font>
    <font>
      <b/>
      <sz val="11"/>
      <color rgb="FFFF0000"/>
      <name val="Calibri"/>
      <family val="2"/>
      <scheme val="minor"/>
    </font>
    <font>
      <sz val="11"/>
      <color theme="1"/>
      <name val="Verdana"/>
      <family val="2"/>
    </font>
    <font>
      <sz val="12"/>
      <color theme="1"/>
      <name val="Verdana"/>
      <family val="2"/>
    </font>
  </fonts>
  <fills count="20">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C6EFCE"/>
      </patternFill>
    </fill>
    <fill>
      <patternFill patternType="solid">
        <fgColor theme="4"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DDEBF7"/>
        <bgColor indexed="64"/>
      </patternFill>
    </fill>
    <fill>
      <patternFill patternType="solid">
        <fgColor rgb="FFFFF2CC"/>
        <bgColor indexed="64"/>
      </patternFill>
    </fill>
    <fill>
      <patternFill patternType="solid">
        <fgColor rgb="FFFFFFFF"/>
        <bgColor indexed="64"/>
      </patternFill>
    </fill>
    <fill>
      <patternFill patternType="solid">
        <fgColor rgb="FFFFE699"/>
        <bgColor indexed="64"/>
      </patternFill>
    </fill>
    <fill>
      <patternFill patternType="solid">
        <fgColor rgb="FFB4C6E7"/>
        <bgColor rgb="FF000000"/>
      </patternFill>
    </fill>
    <fill>
      <patternFill patternType="solid">
        <fgColor theme="0"/>
        <bgColor indexed="64"/>
      </patternFill>
    </fill>
    <fill>
      <patternFill patternType="solid">
        <fgColor theme="5"/>
        <bgColor indexed="64"/>
      </patternFill>
    </fill>
  </fills>
  <borders count="95">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diagonal/>
    </border>
    <border>
      <left style="thin">
        <color theme="4" tint="0.39994506668294322"/>
      </left>
      <right style="thin">
        <color theme="4" tint="0.39994506668294322"/>
      </right>
      <top/>
      <bottom/>
      <diagonal/>
    </border>
    <border>
      <left style="thin">
        <color theme="4" tint="0.39994506668294322"/>
      </left>
      <right style="thin">
        <color theme="4" tint="0.39994506668294322"/>
      </right>
      <top/>
      <bottom style="thin">
        <color theme="4" tint="0.39994506668294322"/>
      </bottom>
      <diagonal/>
    </border>
    <border>
      <left style="medium">
        <color theme="4" tint="0.399914548173467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medium">
        <color theme="4" tint="0.39991454817346722"/>
      </bottom>
      <diagonal/>
    </border>
    <border>
      <left style="medium">
        <color theme="4" tint="0.39991454817346722"/>
      </left>
      <right style="thin">
        <color theme="4" tint="0.39994506668294322"/>
      </right>
      <top/>
      <bottom style="thin">
        <color theme="4" tint="0.39994506668294322"/>
      </bottom>
      <diagonal/>
    </border>
    <border>
      <left style="medium">
        <color theme="4" tint="0.39991454817346722"/>
      </left>
      <right style="thin">
        <color theme="4" tint="0.39994506668294322"/>
      </right>
      <top style="thin">
        <color theme="4" tint="0.39994506668294322"/>
      </top>
      <bottom/>
      <diagonal/>
    </border>
    <border>
      <left style="thin">
        <color theme="4" tint="0.39994506668294322"/>
      </left>
      <right style="thin">
        <color theme="4" tint="0.39994506668294322"/>
      </right>
      <top/>
      <bottom style="medium">
        <color theme="4" tint="0.39991454817346722"/>
      </bottom>
      <diagonal/>
    </border>
    <border>
      <left style="medium">
        <color theme="4" tint="0.39991454817346722"/>
      </left>
      <right style="thin">
        <color theme="4" tint="0.39994506668294322"/>
      </right>
      <top/>
      <bottom/>
      <diagonal/>
    </border>
    <border>
      <left style="medium">
        <color theme="4" tint="0.39991454817346722"/>
      </left>
      <right style="thin">
        <color theme="4" tint="0.39994506668294322"/>
      </right>
      <top/>
      <bottom style="medium">
        <color theme="4" tint="0.39991454817346722"/>
      </bottom>
      <diagonal/>
    </border>
    <border>
      <left style="medium">
        <color theme="4" tint="0.39991454817346722"/>
      </left>
      <right style="medium">
        <color theme="4" tint="0.39991454817346722"/>
      </right>
      <top/>
      <bottom style="thin">
        <color theme="4" tint="0.39994506668294322"/>
      </bottom>
      <diagonal/>
    </border>
    <border>
      <left style="thin">
        <color theme="4" tint="0.39994506668294322"/>
      </left>
      <right/>
      <top/>
      <bottom style="thin">
        <color theme="4" tint="0.39994506668294322"/>
      </bottom>
      <diagonal/>
    </border>
    <border>
      <left style="medium">
        <color theme="4" tint="0.39991454817346722"/>
      </left>
      <right style="medium">
        <color theme="4" tint="0.399914548173467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medium">
        <color theme="4" tint="0.39988402966399123"/>
      </bottom>
      <diagonal/>
    </border>
    <border>
      <left style="medium">
        <color theme="4" tint="0.39991454817346722"/>
      </left>
      <right style="thin">
        <color theme="4" tint="0.39994506668294322"/>
      </right>
      <top style="thin">
        <color theme="4" tint="0.39994506668294322"/>
      </top>
      <bottom style="medium">
        <color theme="4" tint="0.39988402966399123"/>
      </bottom>
      <diagonal/>
    </border>
    <border>
      <left style="thin">
        <color theme="4" tint="0.39994506668294322"/>
      </left>
      <right style="thin">
        <color theme="4" tint="0.39994506668294322"/>
      </right>
      <top style="medium">
        <color theme="4" tint="0.39988402966399123"/>
      </top>
      <bottom style="thin">
        <color theme="4" tint="0.39994506668294322"/>
      </bottom>
      <diagonal/>
    </border>
    <border>
      <left style="thin">
        <color theme="4" tint="0.39994506668294322"/>
      </left>
      <right/>
      <top/>
      <bottom/>
      <diagonal/>
    </border>
    <border>
      <left style="medium">
        <color theme="4" tint="0.39988402966399123"/>
      </left>
      <right/>
      <top style="medium">
        <color theme="4" tint="0.39988402966399123"/>
      </top>
      <bottom style="medium">
        <color theme="4" tint="0.39988402966399123"/>
      </bottom>
      <diagonal/>
    </border>
    <border>
      <left/>
      <right/>
      <top style="medium">
        <color theme="4" tint="0.39988402966399123"/>
      </top>
      <bottom style="medium">
        <color theme="4" tint="0.39988402966399123"/>
      </bottom>
      <diagonal/>
    </border>
    <border>
      <left style="medium">
        <color theme="4" tint="0.39991454817346722"/>
      </left>
      <right style="thin">
        <color theme="4" tint="0.39994506668294322"/>
      </right>
      <top style="medium">
        <color theme="4" tint="0.39988402966399123"/>
      </top>
      <bottom style="thin">
        <color theme="4" tint="0.39994506668294322"/>
      </bottom>
      <diagonal/>
    </border>
    <border>
      <left style="medium">
        <color theme="4" tint="0.39988402966399123"/>
      </left>
      <right style="medium">
        <color theme="4" tint="0.39988402966399123"/>
      </right>
      <top style="thin">
        <color theme="4" tint="0.39994506668294322"/>
      </top>
      <bottom style="thin">
        <color theme="4" tint="0.39994506668294322"/>
      </bottom>
      <diagonal/>
    </border>
    <border>
      <left style="thin">
        <color theme="4" tint="0.39988402966399123"/>
      </left>
      <right style="thin">
        <color theme="4" tint="0.39988402966399123"/>
      </right>
      <top style="thin">
        <color theme="4" tint="0.39988402966399123"/>
      </top>
      <bottom style="thin">
        <color theme="4" tint="0.39988402966399123"/>
      </bottom>
      <diagonal/>
    </border>
    <border>
      <left style="medium">
        <color theme="4" tint="0.39988402966399123"/>
      </left>
      <right style="medium">
        <color theme="4" tint="0.39988402966399123"/>
      </right>
      <top/>
      <bottom style="thin">
        <color theme="4" tint="0.39994506668294322"/>
      </bottom>
      <diagonal/>
    </border>
    <border>
      <left style="medium">
        <color theme="4" tint="0.39988402966399123"/>
      </left>
      <right style="medium">
        <color theme="4" tint="0.39988402966399123"/>
      </right>
      <top style="thin">
        <color theme="4" tint="0.39994506668294322"/>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right style="thin">
        <color theme="4" tint="0.39997558519241921"/>
      </right>
      <top style="thin">
        <color theme="4" tint="0.39997558519241921"/>
      </top>
      <bottom style="thin">
        <color indexed="64"/>
      </bottom>
      <diagonal/>
    </border>
    <border>
      <left/>
      <right style="thin">
        <color theme="4" tint="0.39997558519241921"/>
      </right>
      <top style="thin">
        <color indexed="64"/>
      </top>
      <bottom style="thin">
        <color theme="4" tint="0.39997558519241921"/>
      </bottom>
      <diagonal/>
    </border>
    <border>
      <left style="thin">
        <color theme="4" tint="0.39997558519241921"/>
      </left>
      <right style="thin">
        <color theme="4" tint="0.39997558519241921"/>
      </right>
      <top style="thin">
        <color theme="4" tint="0.39997558519241921"/>
      </top>
      <bottom style="thin">
        <color indexed="64"/>
      </bottom>
      <diagonal/>
    </border>
    <border>
      <left style="thin">
        <color theme="4" tint="0.39997558519241921"/>
      </left>
      <right style="thin">
        <color theme="4" tint="0.39997558519241921"/>
      </right>
      <top style="thin">
        <color indexed="64"/>
      </top>
      <bottom style="thin">
        <color theme="4" tint="0.39997558519241921"/>
      </bottom>
      <diagonal/>
    </border>
    <border>
      <left style="thin">
        <color theme="4" tint="0.39997558519241921"/>
      </left>
      <right/>
      <top/>
      <bottom/>
      <diagonal/>
    </border>
    <border>
      <left style="thin">
        <color theme="4" tint="0.39994506668294322"/>
      </left>
      <right/>
      <top style="medium">
        <color theme="4" tint="0.39991454817346722"/>
      </top>
      <bottom/>
      <diagonal/>
    </border>
    <border>
      <left style="thin">
        <color theme="4" tint="0.39994506668294322"/>
      </left>
      <right style="thin">
        <color theme="4" tint="0.39994506668294322"/>
      </right>
      <top style="medium">
        <color theme="4" tint="0.39988402966399123"/>
      </top>
      <bottom/>
      <diagonal/>
    </border>
    <border>
      <left style="thin">
        <color theme="4" tint="0.39994506668294322"/>
      </left>
      <right style="thin">
        <color theme="4" tint="0.39994506668294322"/>
      </right>
      <top/>
      <bottom style="medium">
        <color theme="4" tint="0.39988402966399123"/>
      </bottom>
      <diagonal/>
    </border>
    <border>
      <left style="thin">
        <color theme="4" tint="0.39994506668294322"/>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4506668294322"/>
      </left>
      <right/>
      <top/>
      <bottom style="thin">
        <color theme="4" tint="0.39997558519241921"/>
      </bottom>
      <diagonal/>
    </border>
    <border>
      <left/>
      <right style="thin">
        <color theme="4" tint="0.39997558519241921"/>
      </right>
      <top/>
      <bottom style="thin">
        <color theme="4" tint="0.39997558519241921"/>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diagonal/>
    </border>
    <border>
      <left style="thin">
        <color theme="4" tint="0.39988402966399123"/>
      </left>
      <right/>
      <top style="thin">
        <color theme="4" tint="0.39988402966399123"/>
      </top>
      <bottom style="thin">
        <color theme="4" tint="0.39988402966399123"/>
      </bottom>
      <diagonal/>
    </border>
    <border>
      <left/>
      <right style="thin">
        <color theme="4" tint="0.39988402966399123"/>
      </right>
      <top style="thin">
        <color theme="4" tint="0.39988402966399123"/>
      </top>
      <bottom style="thin">
        <color theme="4" tint="0.39988402966399123"/>
      </bottom>
      <diagonal/>
    </border>
    <border>
      <left/>
      <right/>
      <top style="thin">
        <color theme="4" tint="0.39988402966399123"/>
      </top>
      <bottom style="thin">
        <color theme="4" tint="0.39988402966399123"/>
      </bottom>
      <diagonal/>
    </border>
    <border>
      <left/>
      <right/>
      <top style="thin">
        <color theme="4" tint="0.39988402966399123"/>
      </top>
      <bottom/>
      <diagonal/>
    </border>
    <border>
      <left style="medium">
        <color theme="4" tint="0.39991454817346722"/>
      </left>
      <right style="medium">
        <color theme="4" tint="0.39991454817346722"/>
      </right>
      <top style="thin">
        <color theme="4" tint="0.39994506668294322"/>
      </top>
      <bottom/>
      <diagonal/>
    </border>
    <border>
      <left style="thin">
        <color theme="4" tint="0.39991454817346722"/>
      </left>
      <right/>
      <top style="thin">
        <color theme="4" tint="0.39991454817346722"/>
      </top>
      <bottom style="thin">
        <color theme="4" tint="0.39991454817346722"/>
      </bottom>
      <diagonal/>
    </border>
    <border>
      <left/>
      <right style="medium">
        <color theme="4" tint="0.39991454817346722"/>
      </right>
      <top style="thin">
        <color theme="4" tint="0.39994506668294322"/>
      </top>
      <bottom style="thin">
        <color theme="4" tint="0.39994506668294322"/>
      </bottom>
      <diagonal/>
    </border>
    <border>
      <left style="thin">
        <color theme="4" tint="0.39988402966399123"/>
      </left>
      <right style="thin">
        <color theme="4" tint="0.39994506668294322"/>
      </right>
      <top style="thin">
        <color theme="4" tint="0.39988402966399123"/>
      </top>
      <bottom style="thin">
        <color theme="4" tint="0.39988402966399123"/>
      </bottom>
      <diagonal/>
    </border>
    <border>
      <left style="medium">
        <color theme="4" tint="0.39988402966399123"/>
      </left>
      <right style="medium">
        <color theme="4" tint="0.39988402966399123"/>
      </right>
      <top/>
      <bottom style="thin">
        <color theme="4" tint="0.39988402966399123"/>
      </bottom>
      <diagonal/>
    </border>
    <border>
      <left style="thin">
        <color theme="4" tint="0.39994506668294322"/>
      </left>
      <right/>
      <top style="thin">
        <color theme="4" tint="0.39994506668294322"/>
      </top>
      <bottom style="medium">
        <color theme="4" tint="0.39991454817346722"/>
      </bottom>
      <diagonal/>
    </border>
    <border>
      <left style="thin">
        <color theme="4" tint="0.39985351115451523"/>
      </left>
      <right/>
      <top style="thin">
        <color theme="4" tint="0.39985351115451523"/>
      </top>
      <bottom style="thin">
        <color theme="4" tint="0.39985351115451523"/>
      </bottom>
      <diagonal/>
    </border>
    <border>
      <left style="thin">
        <color theme="4" tint="0.39994506668294322"/>
      </left>
      <right style="thin">
        <color theme="4" tint="0.39994506668294322"/>
      </right>
      <top/>
      <bottom style="thin">
        <color theme="4" tint="0.39988402966399123"/>
      </bottom>
      <diagonal/>
    </border>
    <border>
      <left style="thin">
        <color theme="4" tint="0.39982299264503923"/>
      </left>
      <right/>
      <top style="thin">
        <color theme="4" tint="0.39982299264503923"/>
      </top>
      <bottom style="thin">
        <color theme="4" tint="0.39982299264503923"/>
      </bottom>
      <diagonal/>
    </border>
    <border>
      <left style="thin">
        <color theme="4" tint="0.39976195562608724"/>
      </left>
      <right style="thin">
        <color theme="4" tint="0.39976195562608724"/>
      </right>
      <top style="thin">
        <color theme="4" tint="0.39976195562608724"/>
      </top>
      <bottom style="thin">
        <color theme="4" tint="0.39976195562608724"/>
      </bottom>
      <diagonal/>
    </border>
    <border>
      <left style="thin">
        <color theme="4" tint="0.39979247413556324"/>
      </left>
      <right/>
      <top style="thin">
        <color theme="4" tint="0.39979247413556324"/>
      </top>
      <bottom style="thin">
        <color theme="4" tint="0.39979247413556324"/>
      </bottom>
      <diagonal/>
    </border>
    <border>
      <left style="medium">
        <color theme="4" tint="0.39988402966399123"/>
      </left>
      <right style="thin">
        <color theme="4" tint="0.39988402966399123"/>
      </right>
      <top/>
      <bottom style="thin">
        <color theme="4" tint="0.39988402966399123"/>
      </bottom>
      <diagonal/>
    </border>
    <border>
      <left/>
      <right/>
      <top/>
      <bottom style="thin">
        <color theme="4" tint="0.39988402966399123"/>
      </bottom>
      <diagonal/>
    </border>
    <border>
      <left style="thin">
        <color theme="4" tint="0.39994506668294322"/>
      </left>
      <right/>
      <top style="medium">
        <color theme="4" tint="0.39988402966399123"/>
      </top>
      <bottom style="thin">
        <color theme="4" tint="0.39994506668294322"/>
      </bottom>
      <diagonal/>
    </border>
    <border>
      <left/>
      <right/>
      <top style="thin">
        <color theme="9" tint="-0.249977111117893"/>
      </top>
      <bottom/>
      <diagonal/>
    </border>
    <border>
      <left style="thin">
        <color theme="9" tint="-0.249977111117893"/>
      </left>
      <right style="thin">
        <color theme="9" tint="-0.249977111117893"/>
      </right>
      <top style="thin">
        <color theme="9" tint="-0.249977111117893"/>
      </top>
      <bottom style="thin">
        <color theme="9" tint="-0.249977111117893"/>
      </bottom>
      <diagonal/>
    </border>
    <border>
      <left style="thin">
        <color theme="4" tint="0.39994506668294322"/>
      </left>
      <right/>
      <top style="thin">
        <color theme="4" tint="0.39994506668294322"/>
      </top>
      <bottom style="medium">
        <color theme="4" tint="0.39988402966399123"/>
      </bottom>
      <diagonal/>
    </border>
    <border>
      <left style="thin">
        <color theme="9" tint="-0.249977111117893"/>
      </left>
      <right/>
      <top style="thin">
        <color theme="9" tint="-0.249977111117893"/>
      </top>
      <bottom style="thin">
        <color theme="9" tint="-0.249977111117893"/>
      </bottom>
      <diagonal/>
    </border>
    <border>
      <left/>
      <right style="thin">
        <color theme="9" tint="-0.249977111117893"/>
      </right>
      <top style="thin">
        <color theme="9" tint="-0.249977111117893"/>
      </top>
      <bottom style="thin">
        <color theme="9" tint="-0.249977111117893"/>
      </bottom>
      <diagonal/>
    </border>
    <border>
      <left style="thin">
        <color theme="9" tint="-0.249977111117893"/>
      </left>
      <right/>
      <top style="thin">
        <color theme="9" tint="-0.249977111117893"/>
      </top>
      <bottom/>
      <diagonal/>
    </border>
    <border>
      <left/>
      <right style="thin">
        <color theme="9" tint="-0.249977111117893"/>
      </right>
      <top style="thin">
        <color theme="9" tint="-0.249977111117893"/>
      </top>
      <bottom/>
      <diagonal/>
    </border>
    <border>
      <left style="thin">
        <color theme="9" tint="-0.249977111117893"/>
      </left>
      <right/>
      <top/>
      <bottom style="thin">
        <color theme="9" tint="-0.249977111117893"/>
      </bottom>
      <diagonal/>
    </border>
    <border>
      <left/>
      <right/>
      <top/>
      <bottom style="thin">
        <color theme="9" tint="-0.249977111117893"/>
      </bottom>
      <diagonal/>
    </border>
    <border>
      <left/>
      <right style="thin">
        <color theme="9" tint="-0.249977111117893"/>
      </right>
      <top/>
      <bottom style="thin">
        <color theme="9" tint="-0.249977111117893"/>
      </bottom>
      <diagonal/>
    </border>
    <border>
      <left style="thin">
        <color theme="9" tint="-0.249977111117893"/>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medium">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theme="9" tint="-0.249977111117893"/>
      </left>
      <right style="thin">
        <color theme="9" tint="-0.249977111117893"/>
      </right>
      <top/>
      <bottom style="thin">
        <color theme="9" tint="-0.249977111117893"/>
      </bottom>
      <diagonal/>
    </border>
    <border>
      <left style="thin">
        <color rgb="FF000000"/>
      </left>
      <right/>
      <top style="thin">
        <color rgb="FF000000"/>
      </top>
      <bottom style="thin">
        <color rgb="FF000000"/>
      </bottom>
      <diagonal/>
    </border>
    <border>
      <left style="thin">
        <color rgb="FF9BC2E6"/>
      </left>
      <right/>
      <top style="medium">
        <color rgb="FF9BC2E6"/>
      </top>
      <bottom/>
      <diagonal/>
    </border>
    <border>
      <left/>
      <right/>
      <top style="thin">
        <color theme="4" tint="0.39997558519241921"/>
      </top>
      <bottom/>
      <diagonal/>
    </border>
    <border>
      <left/>
      <right/>
      <top style="thin">
        <color theme="4" tint="0.39997558519241921"/>
      </top>
      <bottom style="thin">
        <color indexed="64"/>
      </bottom>
      <diagonal/>
    </border>
    <border>
      <left/>
      <right/>
      <top style="thin">
        <color indexed="64"/>
      </top>
      <bottom style="thin">
        <color theme="4" tint="0.39997558519241921"/>
      </bottom>
      <diagonal/>
    </border>
    <border>
      <left/>
      <right/>
      <top style="thin">
        <color theme="9" tint="-0.249977111117893"/>
      </top>
      <bottom style="thin">
        <color theme="9" tint="-0.249977111117893"/>
      </bottom>
      <diagonal/>
    </border>
    <border>
      <left/>
      <right style="thin">
        <color rgb="FF000000"/>
      </right>
      <top style="thin">
        <color theme="9" tint="-0.249977111117893"/>
      </top>
      <bottom/>
      <diagonal/>
    </border>
    <border>
      <left/>
      <right style="thin">
        <color rgb="FF000000"/>
      </right>
      <top/>
      <bottom style="thin">
        <color theme="9" tint="-0.249977111117893"/>
      </bottom>
      <diagonal/>
    </border>
    <border>
      <left style="medium">
        <color rgb="FF9BC2E6"/>
      </left>
      <right style="medium">
        <color rgb="FF9BC2E6"/>
      </right>
      <top/>
      <bottom style="thin">
        <color rgb="FF9BC2E6"/>
      </bottom>
      <diagonal/>
    </border>
    <border>
      <left style="thin">
        <color rgb="FF9BC2E6"/>
      </left>
      <right style="thin">
        <color rgb="FF9BC2E6"/>
      </right>
      <top/>
      <bottom style="thin">
        <color rgb="FF9BC2E6"/>
      </bottom>
      <diagonal/>
    </border>
    <border>
      <left style="medium">
        <color rgb="FF9BC2E6"/>
      </left>
      <right style="medium">
        <color rgb="FF9BC2E6"/>
      </right>
      <top style="thin">
        <color rgb="FF9BC2E6"/>
      </top>
      <bottom style="thin">
        <color rgb="FF9BC2E6"/>
      </bottom>
      <diagonal/>
    </border>
    <border>
      <left/>
      <right/>
      <top/>
      <bottom style="thin">
        <color theme="4" tint="0.39994506668294322"/>
      </bottom>
      <diagonal/>
    </border>
    <border>
      <left/>
      <right/>
      <top style="thin">
        <color theme="4" tint="0.39994506668294322"/>
      </top>
      <bottom style="thin">
        <color theme="4" tint="0.39994506668294322"/>
      </bottom>
      <diagonal/>
    </border>
    <border>
      <left/>
      <right/>
      <top style="thin">
        <color theme="4" tint="0.39994506668294322"/>
      </top>
      <bottom/>
      <diagonal/>
    </border>
  </borders>
  <cellStyleXfs count="6">
    <xf numFmtId="0" fontId="0" fillId="0" borderId="0"/>
    <xf numFmtId="164" fontId="2" fillId="0" borderId="0" applyFont="0" applyFill="0" applyBorder="0" applyAlignment="0" applyProtection="0"/>
    <xf numFmtId="9" fontId="2" fillId="0" borderId="0" applyFont="0" applyFill="0" applyBorder="0" applyAlignment="0" applyProtection="0"/>
    <xf numFmtId="0" fontId="3" fillId="6"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cellStyleXfs>
  <cellXfs count="279">
    <xf numFmtId="0" fontId="0" fillId="0" borderId="0" xfId="0"/>
    <xf numFmtId="0" fontId="0" fillId="0" borderId="0" xfId="0" applyAlignment="1">
      <alignment horizontal="left" vertical="center"/>
    </xf>
    <xf numFmtId="0" fontId="0" fillId="2" borderId="3" xfId="0" applyFill="1" applyBorder="1" applyAlignment="1">
      <alignment vertical="center"/>
    </xf>
    <xf numFmtId="0" fontId="0" fillId="2" borderId="0" xfId="0" applyFill="1" applyAlignment="1">
      <alignment vertical="center"/>
    </xf>
    <xf numFmtId="0" fontId="3" fillId="6" borderId="0" xfId="3" applyAlignment="1">
      <alignment horizontal="center" vertical="center"/>
    </xf>
    <xf numFmtId="0" fontId="0" fillId="2" borderId="5" xfId="0" applyFill="1" applyBorder="1" applyAlignment="1">
      <alignment vertical="center"/>
    </xf>
    <xf numFmtId="0" fontId="0" fillId="2" borderId="4" xfId="0" applyFill="1" applyBorder="1" applyAlignment="1">
      <alignment vertical="center"/>
    </xf>
    <xf numFmtId="0" fontId="0" fillId="2" borderId="24" xfId="0" applyFill="1" applyBorder="1" applyAlignment="1">
      <alignment vertical="center"/>
    </xf>
    <xf numFmtId="0" fontId="0" fillId="2" borderId="24" xfId="0" applyFill="1" applyBorder="1" applyAlignment="1">
      <alignment vertical="center" wrapText="1"/>
    </xf>
    <xf numFmtId="9" fontId="0" fillId="2" borderId="14" xfId="2" applyFont="1" applyFill="1" applyBorder="1" applyAlignment="1" applyProtection="1">
      <alignment horizontal="center" vertical="center"/>
      <protection locked="0"/>
    </xf>
    <xf numFmtId="9" fontId="0" fillId="2" borderId="13" xfId="0" applyNumberFormat="1" applyFill="1" applyBorder="1" applyAlignment="1" applyProtection="1">
      <alignment horizontal="center" vertical="center"/>
      <protection locked="0"/>
    </xf>
    <xf numFmtId="9" fontId="0" fillId="2" borderId="14" xfId="2" applyFont="1" applyFill="1" applyBorder="1" applyAlignment="1" applyProtection="1">
      <alignment horizontal="center" vertical="center"/>
    </xf>
    <xf numFmtId="9" fontId="0" fillId="2" borderId="13" xfId="0" applyNumberFormat="1" applyFill="1" applyBorder="1" applyAlignment="1">
      <alignment horizontal="center" vertical="center"/>
    </xf>
    <xf numFmtId="0" fontId="0" fillId="2" borderId="0" xfId="0" applyFill="1" applyProtection="1">
      <protection locked="0"/>
    </xf>
    <xf numFmtId="0" fontId="0" fillId="0" borderId="0" xfId="0" applyProtection="1">
      <protection locked="0"/>
    </xf>
    <xf numFmtId="0" fontId="1" fillId="4" borderId="24" xfId="0" applyFont="1" applyFill="1" applyBorder="1" applyAlignment="1" applyProtection="1">
      <alignment horizontal="right" vertical="center" wrapText="1"/>
      <protection locked="0"/>
    </xf>
    <xf numFmtId="0" fontId="1" fillId="2" borderId="0" xfId="0" applyFont="1" applyFill="1" applyAlignment="1" applyProtection="1">
      <alignment horizontal="center" vertical="center" wrapText="1"/>
      <protection locked="0"/>
    </xf>
    <xf numFmtId="0" fontId="1" fillId="2" borderId="27" xfId="0" applyFont="1" applyFill="1" applyBorder="1" applyAlignment="1" applyProtection="1">
      <alignment horizontal="center" vertical="center" wrapText="1"/>
      <protection locked="0"/>
    </xf>
    <xf numFmtId="0" fontId="1" fillId="10" borderId="37" xfId="0" applyFont="1" applyFill="1" applyBorder="1" applyAlignment="1" applyProtection="1">
      <alignment horizontal="center" vertical="center" wrapText="1"/>
      <protection locked="0"/>
    </xf>
    <xf numFmtId="0" fontId="1" fillId="7" borderId="37" xfId="0" applyFont="1" applyFill="1" applyBorder="1" applyAlignment="1" applyProtection="1">
      <alignment horizontal="center" vertical="center" wrapText="1"/>
      <protection locked="0"/>
    </xf>
    <xf numFmtId="0" fontId="1" fillId="8" borderId="27" xfId="0" applyFont="1" applyFill="1" applyBorder="1" applyAlignment="1" applyProtection="1">
      <alignment horizontal="center" vertical="center" wrapText="1"/>
      <protection locked="0"/>
    </xf>
    <xf numFmtId="164" fontId="0" fillId="0" borderId="5" xfId="1" applyFont="1" applyBorder="1" applyAlignment="1" applyProtection="1">
      <alignment horizontal="right" vertical="center"/>
      <protection locked="0"/>
    </xf>
    <xf numFmtId="0" fontId="4" fillId="0" borderId="1" xfId="0" applyFont="1" applyBorder="1" applyAlignment="1" applyProtection="1">
      <alignment horizontal="left" vertical="center" wrapText="1"/>
      <protection locked="0"/>
    </xf>
    <xf numFmtId="9" fontId="4" fillId="0" borderId="2" xfId="2" applyFont="1" applyBorder="1" applyAlignment="1" applyProtection="1">
      <alignment horizontal="center" vertical="center" wrapText="1"/>
      <protection locked="0"/>
    </xf>
    <xf numFmtId="0" fontId="0" fillId="0" borderId="15" xfId="0" applyBorder="1" applyAlignment="1" applyProtection="1">
      <alignment horizontal="right" vertical="center"/>
      <protection locked="0"/>
    </xf>
    <xf numFmtId="164" fontId="0" fillId="0" borderId="1" xfId="1" applyFont="1" applyBorder="1" applyAlignment="1" applyProtection="1">
      <alignment horizontal="right" vertical="center"/>
      <protection locked="0"/>
    </xf>
    <xf numFmtId="0" fontId="4" fillId="0" borderId="3"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0" fillId="0" borderId="0" xfId="0" applyAlignment="1" applyProtection="1">
      <alignment wrapText="1"/>
      <protection locked="0"/>
    </xf>
    <xf numFmtId="0" fontId="1" fillId="9" borderId="27" xfId="0" applyFont="1" applyFill="1" applyBorder="1" applyAlignment="1" applyProtection="1">
      <alignment horizontal="center" vertical="center" wrapText="1"/>
      <protection locked="0"/>
    </xf>
    <xf numFmtId="0" fontId="1" fillId="11" borderId="27" xfId="0" applyFont="1" applyFill="1" applyBorder="1" applyAlignment="1" applyProtection="1">
      <alignment horizontal="center" vertical="center" wrapText="1"/>
      <protection locked="0"/>
    </xf>
    <xf numFmtId="0" fontId="1" fillId="2" borderId="37" xfId="0" applyFont="1" applyFill="1" applyBorder="1" applyAlignment="1" applyProtection="1">
      <alignment horizontal="center" vertical="center" wrapText="1"/>
      <protection locked="0"/>
    </xf>
    <xf numFmtId="0" fontId="4" fillId="0" borderId="5" xfId="0" applyFont="1" applyBorder="1" applyAlignment="1" applyProtection="1">
      <alignment horizontal="left" vertical="center" wrapText="1"/>
      <protection locked="0"/>
    </xf>
    <xf numFmtId="0" fontId="1" fillId="4" borderId="47" xfId="0" applyFont="1" applyFill="1" applyBorder="1" applyAlignment="1" applyProtection="1">
      <alignment horizontal="right" vertical="center" wrapText="1"/>
      <protection locked="0"/>
    </xf>
    <xf numFmtId="165" fontId="1" fillId="5" borderId="0" xfId="4" applyNumberFormat="1" applyFont="1" applyFill="1" applyBorder="1" applyAlignment="1" applyProtection="1">
      <alignment horizontal="center" wrapText="1"/>
      <protection locked="0"/>
    </xf>
    <xf numFmtId="165" fontId="4" fillId="0" borderId="25" xfId="4" applyNumberFormat="1" applyFont="1" applyBorder="1" applyAlignment="1" applyProtection="1">
      <alignment horizontal="center" vertical="center" wrapText="1"/>
      <protection locked="0"/>
    </xf>
    <xf numFmtId="165" fontId="4" fillId="0" borderId="23" xfId="4" applyNumberFormat="1" applyFont="1" applyBorder="1" applyAlignment="1" applyProtection="1">
      <alignment horizontal="center" vertical="center" wrapText="1"/>
      <protection locked="0"/>
    </xf>
    <xf numFmtId="165" fontId="4" fillId="0" borderId="26" xfId="4" applyNumberFormat="1" applyFont="1" applyBorder="1" applyAlignment="1" applyProtection="1">
      <alignment horizontal="center" vertical="center" wrapText="1"/>
      <protection locked="0"/>
    </xf>
    <xf numFmtId="165" fontId="0" fillId="0" borderId="0" xfId="4" applyNumberFormat="1" applyFont="1" applyAlignment="1" applyProtection="1">
      <alignment horizontal="center"/>
      <protection locked="0"/>
    </xf>
    <xf numFmtId="9" fontId="0" fillId="0" borderId="0" xfId="2" applyFont="1" applyProtection="1">
      <protection locked="0"/>
    </xf>
    <xf numFmtId="165" fontId="1" fillId="4" borderId="47" xfId="4" applyNumberFormat="1" applyFont="1" applyFill="1" applyBorder="1" applyAlignment="1" applyProtection="1">
      <alignment horizontal="right" vertical="center" wrapText="1"/>
      <protection locked="0"/>
    </xf>
    <xf numFmtId="165" fontId="1" fillId="8" borderId="27" xfId="4" applyNumberFormat="1" applyFont="1" applyFill="1" applyBorder="1" applyAlignment="1" applyProtection="1">
      <alignment horizontal="center" vertical="center" wrapText="1"/>
      <protection locked="0"/>
    </xf>
    <xf numFmtId="165" fontId="0" fillId="0" borderId="0" xfId="4" applyNumberFormat="1" applyFont="1" applyProtection="1">
      <protection locked="0"/>
    </xf>
    <xf numFmtId="165" fontId="1" fillId="4" borderId="48" xfId="4" applyNumberFormat="1" applyFont="1" applyFill="1" applyBorder="1" applyAlignment="1" applyProtection="1">
      <alignment horizontal="right" vertical="center" wrapText="1"/>
      <protection locked="0"/>
    </xf>
    <xf numFmtId="0" fontId="5" fillId="0" borderId="8"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9" fontId="4" fillId="0" borderId="1" xfId="2"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66" fontId="4" fillId="0" borderId="23" xfId="4" applyNumberFormat="1" applyFont="1" applyBorder="1" applyAlignment="1" applyProtection="1">
      <alignment horizontal="center" vertical="center" wrapText="1"/>
      <protection locked="0"/>
    </xf>
    <xf numFmtId="9" fontId="0" fillId="0" borderId="5" xfId="2" applyFont="1" applyBorder="1" applyAlignment="1" applyProtection="1">
      <alignment horizontal="center" vertical="center" wrapText="1"/>
      <protection locked="0"/>
    </xf>
    <xf numFmtId="1" fontId="4" fillId="0" borderId="1" xfId="2" applyNumberFormat="1" applyFont="1" applyBorder="1" applyAlignment="1" applyProtection="1">
      <alignment horizontal="center" vertical="center" wrapText="1"/>
      <protection locked="0"/>
    </xf>
    <xf numFmtId="0" fontId="11" fillId="0" borderId="7" xfId="0" applyFont="1" applyBorder="1" applyAlignment="1" applyProtection="1">
      <alignment horizontal="left" vertical="center" wrapText="1"/>
      <protection locked="0"/>
    </xf>
    <xf numFmtId="165" fontId="4" fillId="0" borderId="23" xfId="4" applyNumberFormat="1" applyFont="1" applyBorder="1" applyAlignment="1" applyProtection="1">
      <alignment vertical="center" wrapText="1"/>
      <protection locked="0"/>
    </xf>
    <xf numFmtId="164" fontId="0" fillId="0" borderId="5" xfId="1" applyFont="1" applyBorder="1" applyAlignment="1" applyProtection="1">
      <alignment vertical="center"/>
      <protection locked="0"/>
    </xf>
    <xf numFmtId="164" fontId="0" fillId="0" borderId="1" xfId="1" applyFont="1" applyBorder="1" applyAlignment="1" applyProtection="1">
      <alignment vertical="center"/>
      <protection locked="0"/>
    </xf>
    <xf numFmtId="164" fontId="0" fillId="0" borderId="5" xfId="1"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164" fontId="0" fillId="0" borderId="1" xfId="1" applyFon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1" fontId="0" fillId="0" borderId="15" xfId="0" applyNumberFormat="1" applyBorder="1" applyAlignment="1" applyProtection="1">
      <alignment horizontal="center" vertical="center"/>
      <protection locked="0"/>
    </xf>
    <xf numFmtId="1" fontId="4" fillId="0" borderId="26" xfId="4" applyNumberFormat="1" applyFont="1" applyBorder="1" applyAlignment="1" applyProtection="1">
      <alignment horizontal="center" vertical="center" wrapText="1"/>
      <protection locked="0"/>
    </xf>
    <xf numFmtId="0" fontId="0" fillId="0" borderId="13" xfId="0" applyBorder="1" applyAlignment="1" applyProtection="1">
      <alignment horizontal="left" vertical="center" wrapText="1"/>
      <protection locked="0"/>
    </xf>
    <xf numFmtId="1" fontId="0" fillId="0" borderId="13" xfId="4" applyNumberFormat="1" applyFont="1" applyBorder="1" applyAlignment="1" applyProtection="1">
      <alignment horizontal="center" vertical="center"/>
      <protection locked="0"/>
    </xf>
    <xf numFmtId="166" fontId="0" fillId="0" borderId="5" xfId="1" applyNumberFormat="1" applyFont="1" applyBorder="1" applyAlignment="1" applyProtection="1">
      <alignment horizontal="center" vertical="center"/>
      <protection locked="0"/>
    </xf>
    <xf numFmtId="1" fontId="4" fillId="0" borderId="23" xfId="4" applyNumberFormat="1" applyFont="1" applyFill="1" applyBorder="1" applyAlignment="1" applyProtection="1">
      <alignment horizontal="center" vertical="center" wrapText="1"/>
      <protection locked="0"/>
    </xf>
    <xf numFmtId="164" fontId="0" fillId="0" borderId="5" xfId="1" applyFont="1" applyFill="1" applyBorder="1" applyAlignment="1" applyProtection="1">
      <alignment horizontal="right" vertical="center"/>
      <protection locked="0"/>
    </xf>
    <xf numFmtId="165" fontId="4" fillId="0" borderId="23" xfId="4" applyNumberFormat="1" applyFont="1" applyFill="1" applyBorder="1" applyAlignment="1" applyProtection="1">
      <alignment horizontal="center" vertical="center" wrapText="1"/>
      <protection locked="0"/>
    </xf>
    <xf numFmtId="164" fontId="0" fillId="0" borderId="1" xfId="1" applyFont="1" applyFill="1" applyBorder="1" applyAlignment="1" applyProtection="1">
      <alignment horizontal="right" vertical="center"/>
      <protection locked="0"/>
    </xf>
    <xf numFmtId="1" fontId="0" fillId="0" borderId="15" xfId="0" applyNumberFormat="1" applyBorder="1" applyAlignment="1" applyProtection="1">
      <alignment horizontal="right" vertical="center"/>
      <protection locked="0"/>
    </xf>
    <xf numFmtId="164" fontId="0" fillId="0" borderId="5" xfId="1" applyFont="1" applyFill="1" applyBorder="1" applyAlignment="1" applyProtection="1">
      <alignment horizontal="center" vertical="center"/>
      <protection locked="0"/>
    </xf>
    <xf numFmtId="165" fontId="4" fillId="0" borderId="26" xfId="4" applyNumberFormat="1" applyFont="1" applyFill="1" applyBorder="1" applyAlignment="1" applyProtection="1">
      <alignment horizontal="center" vertical="center" wrapText="1"/>
      <protection locked="0"/>
    </xf>
    <xf numFmtId="164" fontId="0" fillId="0" borderId="1" xfId="1" applyFont="1" applyFill="1" applyBorder="1" applyAlignment="1" applyProtection="1">
      <alignment horizontal="center" vertical="center"/>
      <protection locked="0"/>
    </xf>
    <xf numFmtId="0" fontId="0" fillId="0" borderId="13" xfId="0" applyBorder="1" applyAlignment="1" applyProtection="1">
      <alignment horizontal="right" vertical="center"/>
      <protection locked="0"/>
    </xf>
    <xf numFmtId="0" fontId="4" fillId="0" borderId="14" xfId="0" applyFont="1" applyBorder="1" applyAlignment="1" applyProtection="1">
      <alignment horizontal="center" vertical="center" wrapText="1"/>
      <protection locked="0"/>
    </xf>
    <xf numFmtId="9" fontId="4" fillId="0" borderId="52" xfId="2" applyFont="1" applyBorder="1" applyAlignment="1" applyProtection="1">
      <alignment horizontal="center" vertical="center" wrapText="1"/>
      <protection locked="0"/>
    </xf>
    <xf numFmtId="0" fontId="0" fillId="0" borderId="53" xfId="0" applyBorder="1" applyAlignment="1" applyProtection="1">
      <alignment horizontal="center" vertical="center"/>
      <protection locked="0"/>
    </xf>
    <xf numFmtId="164" fontId="0" fillId="0" borderId="4" xfId="1" applyFont="1" applyBorder="1" applyAlignment="1" applyProtection="1">
      <alignment horizontal="center" vertical="center"/>
      <protection locked="0"/>
    </xf>
    <xf numFmtId="9" fontId="4" fillId="0" borderId="54" xfId="2" applyFont="1" applyBorder="1" applyAlignment="1" applyProtection="1">
      <alignment horizontal="center" vertical="center" wrapText="1"/>
      <protection locked="0"/>
    </xf>
    <xf numFmtId="165" fontId="4" fillId="0" borderId="55" xfId="4" applyNumberFormat="1" applyFont="1" applyBorder="1" applyAlignment="1" applyProtection="1">
      <alignment horizontal="center" vertical="center" wrapText="1"/>
      <protection locked="0"/>
    </xf>
    <xf numFmtId="0" fontId="4" fillId="0" borderId="56" xfId="0" applyFont="1" applyBorder="1" applyAlignment="1" applyProtection="1">
      <alignment horizontal="left" vertical="center" wrapText="1"/>
      <protection locked="0"/>
    </xf>
    <xf numFmtId="0" fontId="4" fillId="0" borderId="4"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1" fontId="4" fillId="0" borderId="57" xfId="4" applyNumberFormat="1" applyFont="1" applyBorder="1" applyAlignment="1" applyProtection="1">
      <alignment horizontal="center" vertical="center" wrapText="1"/>
      <protection locked="0"/>
    </xf>
    <xf numFmtId="164" fontId="0" fillId="0" borderId="58" xfId="1" applyFont="1" applyBorder="1" applyAlignment="1" applyProtection="1">
      <alignment horizontal="center" vertical="center"/>
      <protection locked="0"/>
    </xf>
    <xf numFmtId="164" fontId="0" fillId="0" borderId="59" xfId="1" applyFont="1" applyBorder="1" applyAlignment="1" applyProtection="1">
      <alignment horizontal="center" vertical="center"/>
      <protection locked="0"/>
    </xf>
    <xf numFmtId="1" fontId="4" fillId="0" borderId="61" xfId="4" applyNumberFormat="1" applyFont="1" applyBorder="1" applyAlignment="1" applyProtection="1">
      <alignment horizontal="center" vertical="center" wrapText="1"/>
      <protection locked="0"/>
    </xf>
    <xf numFmtId="164" fontId="0" fillId="0" borderId="60" xfId="1" applyFont="1" applyBorder="1" applyAlignment="1" applyProtection="1">
      <alignment horizontal="center" vertical="center"/>
      <protection locked="0"/>
    </xf>
    <xf numFmtId="9" fontId="0" fillId="0" borderId="5" xfId="2" applyFont="1" applyBorder="1" applyAlignment="1" applyProtection="1">
      <alignment vertical="center" wrapText="1"/>
      <protection locked="0"/>
    </xf>
    <xf numFmtId="0" fontId="9" fillId="2" borderId="49" xfId="0" applyFont="1" applyFill="1" applyBorder="1" applyAlignment="1" applyProtection="1">
      <alignment horizontal="center"/>
      <protection locked="0"/>
    </xf>
    <xf numFmtId="0" fontId="1" fillId="5" borderId="0" xfId="0" applyFont="1" applyFill="1" applyAlignment="1" applyProtection="1">
      <alignment horizontal="center" wrapText="1"/>
      <protection locked="0"/>
    </xf>
    <xf numFmtId="0" fontId="1" fillId="4" borderId="49" xfId="0" applyFont="1" applyFill="1" applyBorder="1" applyAlignment="1" applyProtection="1">
      <alignment horizontal="right" vertical="center" wrapText="1"/>
      <protection locked="0"/>
    </xf>
    <xf numFmtId="165" fontId="1" fillId="4" borderId="49" xfId="4" applyNumberFormat="1" applyFont="1" applyFill="1" applyBorder="1" applyAlignment="1" applyProtection="1">
      <alignment horizontal="right" vertical="center" wrapText="1"/>
      <protection locked="0"/>
    </xf>
    <xf numFmtId="9" fontId="8" fillId="9" borderId="66" xfId="2" applyFont="1" applyFill="1" applyBorder="1" applyAlignment="1" applyProtection="1">
      <alignment horizontal="center" vertical="center" wrapText="1"/>
      <protection locked="0"/>
    </xf>
    <xf numFmtId="167" fontId="0" fillId="0" borderId="5" xfId="1" applyNumberFormat="1" applyFont="1" applyBorder="1" applyAlignment="1" applyProtection="1">
      <alignment horizontal="right" vertical="center"/>
      <protection locked="0"/>
    </xf>
    <xf numFmtId="168" fontId="0" fillId="0" borderId="5" xfId="1" applyNumberFormat="1" applyFont="1" applyBorder="1" applyAlignment="1" applyProtection="1">
      <alignment horizontal="right" vertical="center"/>
      <protection locked="0"/>
    </xf>
    <xf numFmtId="0" fontId="0" fillId="0" borderId="0" xfId="0" applyAlignment="1" applyProtection="1">
      <alignment horizontal="center" vertical="center"/>
      <protection locked="0"/>
    </xf>
    <xf numFmtId="9" fontId="0" fillId="0" borderId="5" xfId="2" applyFont="1" applyBorder="1" applyAlignment="1" applyProtection="1">
      <alignment horizontal="left" vertical="center" wrapText="1"/>
      <protection locked="0"/>
    </xf>
    <xf numFmtId="0" fontId="4" fillId="13" borderId="1" xfId="0" applyFont="1" applyFill="1" applyBorder="1" applyAlignment="1" applyProtection="1">
      <alignment horizontal="left" vertical="center" wrapText="1"/>
      <protection locked="0"/>
    </xf>
    <xf numFmtId="0" fontId="4" fillId="13" borderId="1" xfId="0" applyFont="1" applyFill="1" applyBorder="1" applyAlignment="1" applyProtection="1">
      <alignment horizontal="center" vertical="center" wrapText="1"/>
      <protection locked="0"/>
    </xf>
    <xf numFmtId="9" fontId="4" fillId="13" borderId="2" xfId="2" applyFont="1" applyFill="1" applyBorder="1" applyAlignment="1" applyProtection="1">
      <alignment horizontal="center" vertical="center" wrapText="1"/>
      <protection locked="0"/>
    </xf>
    <xf numFmtId="0" fontId="0" fillId="13" borderId="13" xfId="0" applyFill="1" applyBorder="1" applyAlignment="1" applyProtection="1">
      <alignment horizontal="center" vertical="center"/>
      <protection locked="0"/>
    </xf>
    <xf numFmtId="164" fontId="0" fillId="13" borderId="5" xfId="1" applyFont="1" applyFill="1" applyBorder="1" applyAlignment="1" applyProtection="1">
      <alignment horizontal="right" vertical="center"/>
      <protection locked="0"/>
    </xf>
    <xf numFmtId="166" fontId="4" fillId="13" borderId="23" xfId="4" applyNumberFormat="1" applyFont="1" applyFill="1" applyBorder="1" applyAlignment="1" applyProtection="1">
      <alignment horizontal="center" vertical="center" wrapText="1"/>
      <protection locked="0"/>
    </xf>
    <xf numFmtId="9" fontId="0" fillId="13" borderId="14" xfId="2" applyFont="1" applyFill="1" applyBorder="1" applyAlignment="1" applyProtection="1">
      <alignment horizontal="center" vertical="center"/>
    </xf>
    <xf numFmtId="9" fontId="0" fillId="13" borderId="13" xfId="0" applyNumberFormat="1" applyFill="1" applyBorder="1" applyAlignment="1">
      <alignment horizontal="center" vertical="center"/>
    </xf>
    <xf numFmtId="0" fontId="0" fillId="13" borderId="13" xfId="0" applyFill="1" applyBorder="1" applyAlignment="1" applyProtection="1">
      <alignment horizontal="left" vertical="center" wrapText="1"/>
      <protection locked="0"/>
    </xf>
    <xf numFmtId="1" fontId="0" fillId="13" borderId="13" xfId="4" applyNumberFormat="1" applyFont="1" applyFill="1" applyBorder="1" applyAlignment="1" applyProtection="1">
      <alignment horizontal="center" vertical="center"/>
      <protection locked="0"/>
    </xf>
    <xf numFmtId="166" fontId="0" fillId="13" borderId="5" xfId="1" applyNumberFormat="1" applyFont="1" applyFill="1" applyBorder="1" applyAlignment="1" applyProtection="1">
      <alignment horizontal="center" vertical="center"/>
      <protection locked="0"/>
    </xf>
    <xf numFmtId="9" fontId="0" fillId="13" borderId="14" xfId="2" applyFont="1" applyFill="1" applyBorder="1" applyAlignment="1" applyProtection="1">
      <alignment horizontal="center" vertical="center"/>
      <protection locked="0"/>
    </xf>
    <xf numFmtId="9" fontId="0" fillId="13" borderId="13" xfId="0" applyNumberFormat="1" applyFill="1" applyBorder="1" applyAlignment="1" applyProtection="1">
      <alignment horizontal="center" vertical="center"/>
      <protection locked="0"/>
    </xf>
    <xf numFmtId="9" fontId="0" fillId="13" borderId="5" xfId="2" applyFont="1" applyFill="1" applyBorder="1" applyAlignment="1" applyProtection="1">
      <alignment horizontal="center" vertical="center" wrapText="1"/>
      <protection locked="0"/>
    </xf>
    <xf numFmtId="0" fontId="0" fillId="13" borderId="0" xfId="0" applyFill="1" applyProtection="1">
      <protection locked="0"/>
    </xf>
    <xf numFmtId="165" fontId="4" fillId="14" borderId="62" xfId="4" applyNumberFormat="1" applyFont="1" applyFill="1" applyBorder="1" applyAlignment="1" applyProtection="1">
      <alignment horizontal="center" vertical="center" wrapText="1"/>
      <protection locked="0"/>
    </xf>
    <xf numFmtId="169" fontId="15" fillId="0" borderId="78" xfId="5" applyNumberFormat="1" applyFont="1" applyBorder="1" applyAlignment="1">
      <alignment horizontal="center" vertical="center"/>
    </xf>
    <xf numFmtId="0" fontId="0" fillId="15" borderId="13" xfId="0" applyFill="1" applyBorder="1" applyAlignment="1" applyProtection="1">
      <alignment horizontal="center" vertical="center"/>
      <protection locked="0"/>
    </xf>
    <xf numFmtId="9" fontId="4" fillId="0" borderId="2" xfId="2" applyFont="1" applyFill="1" applyBorder="1" applyAlignment="1" applyProtection="1">
      <alignment horizontal="center" vertical="center" wrapText="1"/>
      <protection locked="0"/>
    </xf>
    <xf numFmtId="1" fontId="0" fillId="0" borderId="13" xfId="0" applyNumberFormat="1" applyBorder="1" applyAlignment="1" applyProtection="1">
      <alignment horizontal="center" vertical="center"/>
      <protection locked="0"/>
    </xf>
    <xf numFmtId="166" fontId="4" fillId="0" borderId="23" xfId="4" applyNumberFormat="1" applyFont="1" applyFill="1" applyBorder="1" applyAlignment="1" applyProtection="1">
      <alignment horizontal="center" vertical="center" wrapText="1"/>
      <protection locked="0"/>
    </xf>
    <xf numFmtId="164" fontId="0" fillId="15" borderId="5" xfId="1" applyFont="1" applyFill="1" applyBorder="1" applyAlignment="1" applyProtection="1">
      <alignment horizontal="right" vertical="center"/>
      <protection locked="0"/>
    </xf>
    <xf numFmtId="170" fontId="0" fillId="2" borderId="14" xfId="2" applyNumberFormat="1" applyFont="1" applyFill="1" applyBorder="1" applyAlignment="1" applyProtection="1">
      <alignment horizontal="center" vertical="center"/>
      <protection locked="0"/>
    </xf>
    <xf numFmtId="170" fontId="0" fillId="2" borderId="13" xfId="0" applyNumberFormat="1" applyFill="1" applyBorder="1" applyAlignment="1" applyProtection="1">
      <alignment horizontal="center" vertical="center"/>
      <protection locked="0"/>
    </xf>
    <xf numFmtId="170" fontId="0" fillId="13" borderId="13" xfId="0" applyNumberFormat="1" applyFill="1"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16" fillId="0" borderId="13" xfId="0" applyFont="1" applyBorder="1" applyAlignment="1" applyProtection="1">
      <alignment horizontal="center" vertical="center"/>
      <protection locked="0"/>
    </xf>
    <xf numFmtId="164" fontId="16" fillId="0" borderId="5" xfId="1" applyFont="1" applyBorder="1" applyAlignment="1" applyProtection="1">
      <alignment horizontal="right" vertical="center"/>
      <protection locked="0"/>
    </xf>
    <xf numFmtId="170" fontId="4" fillId="0" borderId="1" xfId="2" applyNumberFormat="1" applyFont="1" applyBorder="1" applyAlignment="1" applyProtection="1">
      <alignment horizontal="center" vertical="center" wrapText="1"/>
      <protection locked="0"/>
    </xf>
    <xf numFmtId="170" fontId="4" fillId="0" borderId="52" xfId="2" applyNumberFormat="1" applyFont="1" applyBorder="1" applyAlignment="1" applyProtection="1">
      <alignment horizontal="center" vertical="center" wrapText="1"/>
      <protection locked="0"/>
    </xf>
    <xf numFmtId="164" fontId="0" fillId="0" borderId="14" xfId="1" applyFont="1" applyBorder="1" applyAlignment="1" applyProtection="1">
      <alignment horizontal="right" vertical="center"/>
      <protection locked="0"/>
    </xf>
    <xf numFmtId="164" fontId="0" fillId="0" borderId="0" xfId="1" applyFont="1" applyBorder="1" applyAlignment="1" applyProtection="1">
      <alignment horizontal="right" vertical="center"/>
      <protection locked="0"/>
    </xf>
    <xf numFmtId="9" fontId="8" fillId="16" borderId="66" xfId="2" applyFont="1" applyFill="1" applyBorder="1" applyAlignment="1" applyProtection="1">
      <alignment horizontal="center" vertical="center" wrapText="1"/>
      <protection locked="0"/>
    </xf>
    <xf numFmtId="0" fontId="17" fillId="0" borderId="13" xfId="0" applyFont="1" applyBorder="1" applyAlignment="1" applyProtection="1">
      <alignment horizontal="center" vertical="center"/>
      <protection locked="0"/>
    </xf>
    <xf numFmtId="10" fontId="0" fillId="13" borderId="13" xfId="0" applyNumberFormat="1" applyFill="1" applyBorder="1" applyAlignment="1">
      <alignment horizontal="center" vertical="center"/>
    </xf>
    <xf numFmtId="0" fontId="18" fillId="17" borderId="82" xfId="0" applyFont="1" applyFill="1" applyBorder="1" applyAlignment="1">
      <alignment wrapText="1"/>
    </xf>
    <xf numFmtId="164" fontId="0" fillId="18" borderId="5" xfId="1" applyFont="1" applyFill="1" applyBorder="1" applyAlignment="1" applyProtection="1">
      <alignment horizontal="right" vertical="center"/>
      <protection locked="0"/>
    </xf>
    <xf numFmtId="164" fontId="0" fillId="0" borderId="13" xfId="0" applyNumberFormat="1" applyBorder="1" applyAlignment="1" applyProtection="1">
      <alignment horizontal="center" vertical="center"/>
      <protection locked="0"/>
    </xf>
    <xf numFmtId="9" fontId="8" fillId="9" borderId="69" xfId="2" applyFont="1" applyFill="1" applyBorder="1" applyAlignment="1" applyProtection="1">
      <alignment horizontal="center" vertical="center" wrapText="1"/>
      <protection locked="0"/>
    </xf>
    <xf numFmtId="166" fontId="4" fillId="15" borderId="25" xfId="4" applyNumberFormat="1"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43" fontId="1" fillId="4" borderId="47" xfId="4" applyFont="1" applyFill="1" applyBorder="1" applyAlignment="1" applyProtection="1">
      <alignment horizontal="right" vertical="center" wrapText="1"/>
      <protection locked="0"/>
    </xf>
    <xf numFmtId="43" fontId="1" fillId="5" borderId="0" xfId="4" applyFont="1" applyFill="1" applyBorder="1" applyAlignment="1" applyProtection="1">
      <alignment horizontal="center" wrapText="1"/>
      <protection locked="0"/>
    </xf>
    <xf numFmtId="43" fontId="0" fillId="0" borderId="0" xfId="4" applyFont="1" applyAlignment="1" applyProtection="1">
      <alignment horizontal="center"/>
      <protection locked="0"/>
    </xf>
    <xf numFmtId="0" fontId="1" fillId="2" borderId="45" xfId="0" applyFont="1" applyFill="1" applyBorder="1" applyAlignment="1" applyProtection="1">
      <alignment horizontal="center" vertical="center" wrapText="1"/>
      <protection locked="0"/>
    </xf>
    <xf numFmtId="0" fontId="1" fillId="2" borderId="46" xfId="0" applyFont="1" applyFill="1" applyBorder="1" applyAlignment="1" applyProtection="1">
      <alignment horizontal="center" vertical="center" wrapText="1"/>
      <protection locked="0"/>
    </xf>
    <xf numFmtId="0" fontId="15" fillId="0" borderId="90" xfId="0" applyFont="1" applyBorder="1" applyAlignment="1">
      <alignment horizontal="center"/>
    </xf>
    <xf numFmtId="0" fontId="15" fillId="0" borderId="91" xfId="0" applyFont="1" applyBorder="1" applyAlignment="1">
      <alignment horizontal="center"/>
    </xf>
    <xf numFmtId="3" fontId="0" fillId="0" borderId="0" xfId="0" applyNumberFormat="1" applyProtection="1">
      <protection locked="0"/>
    </xf>
    <xf numFmtId="0" fontId="1" fillId="12" borderId="27" xfId="0" applyFont="1" applyFill="1" applyBorder="1" applyAlignment="1" applyProtection="1">
      <alignment horizontal="center" vertical="center" wrapText="1"/>
      <protection locked="0"/>
    </xf>
    <xf numFmtId="0" fontId="20" fillId="0" borderId="89" xfId="0" applyFont="1" applyBorder="1" applyAlignment="1">
      <alignment wrapText="1"/>
    </xf>
    <xf numFmtId="0" fontId="20" fillId="0" borderId="13" xfId="0" applyFont="1" applyBorder="1" applyAlignment="1" applyProtection="1">
      <alignment horizontal="left" vertical="top" wrapText="1"/>
      <protection locked="0"/>
    </xf>
    <xf numFmtId="0" fontId="20" fillId="0" borderId="89" xfId="0" applyFont="1" applyBorder="1" applyAlignment="1">
      <alignment horizontal="left" vertical="center" wrapText="1"/>
    </xf>
    <xf numFmtId="0" fontId="20" fillId="0" borderId="90" xfId="0" applyFont="1" applyBorder="1" applyAlignment="1">
      <alignment wrapText="1"/>
    </xf>
    <xf numFmtId="0" fontId="20" fillId="0" borderId="13" xfId="0" applyFont="1" applyBorder="1" applyAlignment="1" applyProtection="1">
      <alignment horizontal="left" vertical="center" wrapText="1"/>
      <protection locked="0"/>
    </xf>
    <xf numFmtId="0" fontId="4" fillId="18" borderId="5" xfId="0" applyFont="1" applyFill="1" applyBorder="1" applyAlignment="1" applyProtection="1">
      <alignment horizontal="center" vertical="center" wrapText="1"/>
      <protection locked="0"/>
    </xf>
    <xf numFmtId="9" fontId="4" fillId="18" borderId="2" xfId="2" applyFont="1" applyFill="1" applyBorder="1" applyAlignment="1" applyProtection="1">
      <alignment horizontal="center" vertical="center" wrapText="1"/>
      <protection locked="0"/>
    </xf>
    <xf numFmtId="0" fontId="0" fillId="18" borderId="13" xfId="0" applyFill="1" applyBorder="1" applyAlignment="1" applyProtection="1">
      <alignment horizontal="center" vertical="center"/>
      <protection locked="0"/>
    </xf>
    <xf numFmtId="164" fontId="0" fillId="18" borderId="5" xfId="1" applyFont="1" applyFill="1" applyBorder="1" applyAlignment="1" applyProtection="1">
      <alignment horizontal="center" vertical="center"/>
      <protection locked="0"/>
    </xf>
    <xf numFmtId="166" fontId="4" fillId="18" borderId="23" xfId="4" applyNumberFormat="1" applyFont="1" applyFill="1" applyBorder="1" applyAlignment="1" applyProtection="1">
      <alignment horizontal="center" vertical="center" wrapText="1"/>
      <protection locked="0"/>
    </xf>
    <xf numFmtId="164" fontId="0" fillId="18" borderId="13" xfId="0" applyNumberFormat="1" applyFill="1" applyBorder="1" applyAlignment="1" applyProtection="1">
      <alignment horizontal="center" vertical="center"/>
      <protection locked="0"/>
    </xf>
    <xf numFmtId="164" fontId="0" fillId="18" borderId="14" xfId="1" applyFont="1" applyFill="1" applyBorder="1" applyAlignment="1" applyProtection="1">
      <alignment horizontal="right" vertical="center"/>
      <protection locked="0"/>
    </xf>
    <xf numFmtId="0" fontId="18" fillId="17" borderId="82" xfId="0" applyFont="1" applyFill="1" applyBorder="1" applyAlignment="1">
      <alignment horizontal="center" wrapText="1"/>
    </xf>
    <xf numFmtId="0" fontId="27" fillId="0" borderId="0" xfId="0" applyFont="1"/>
    <xf numFmtId="0" fontId="28" fillId="0" borderId="0" xfId="0" applyFont="1"/>
    <xf numFmtId="0" fontId="1" fillId="18" borderId="0" xfId="0" applyFont="1" applyFill="1" applyAlignment="1" applyProtection="1">
      <alignment horizontal="center" vertical="center" wrapText="1"/>
      <protection locked="0"/>
    </xf>
    <xf numFmtId="0" fontId="0" fillId="18" borderId="0" xfId="0" applyFill="1" applyProtection="1">
      <protection locked="0"/>
    </xf>
    <xf numFmtId="0" fontId="15" fillId="0" borderId="1" xfId="0" applyFont="1" applyBorder="1" applyAlignment="1" applyProtection="1">
      <alignment horizontal="left" vertical="center" wrapText="1"/>
      <protection locked="0"/>
    </xf>
    <xf numFmtId="9" fontId="8" fillId="19" borderId="0" xfId="2" applyFont="1" applyFill="1" applyBorder="1" applyAlignment="1" applyProtection="1">
      <alignment horizontal="center" vertical="center" wrapText="1"/>
      <protection locked="0"/>
    </xf>
    <xf numFmtId="9" fontId="4" fillId="0" borderId="92" xfId="2" applyFont="1" applyBorder="1" applyAlignment="1" applyProtection="1">
      <alignment horizontal="center" vertical="center" wrapText="1"/>
      <protection locked="0"/>
    </xf>
    <xf numFmtId="9" fontId="4" fillId="0" borderId="92" xfId="2" applyFont="1" applyFill="1" applyBorder="1" applyAlignment="1" applyProtection="1">
      <alignment horizontal="center" vertical="center" wrapText="1"/>
      <protection locked="0"/>
    </xf>
    <xf numFmtId="9" fontId="4" fillId="18" borderId="92" xfId="2" applyFont="1" applyFill="1" applyBorder="1" applyAlignment="1" applyProtection="1">
      <alignment horizontal="center" vertical="center" wrapText="1"/>
      <protection locked="0"/>
    </xf>
    <xf numFmtId="9" fontId="4" fillId="0" borderId="93" xfId="2" applyFont="1" applyBorder="1" applyAlignment="1" applyProtection="1">
      <alignment horizontal="center" vertical="center" wrapText="1"/>
      <protection locked="0"/>
    </xf>
    <xf numFmtId="9" fontId="4" fillId="0" borderId="94" xfId="2" applyFont="1" applyBorder="1" applyAlignment="1" applyProtection="1">
      <alignment horizontal="center" vertical="center" wrapText="1"/>
      <protection locked="0"/>
    </xf>
    <xf numFmtId="9" fontId="4" fillId="0" borderId="0" xfId="2" applyFont="1" applyBorder="1" applyAlignment="1" applyProtection="1">
      <alignment horizontal="center" vertical="center" wrapText="1"/>
      <protection locked="0"/>
    </xf>
    <xf numFmtId="9" fontId="0" fillId="0" borderId="9" xfId="2" applyFont="1" applyBorder="1" applyAlignment="1" applyProtection="1">
      <alignment horizontal="center" vertical="center" wrapText="1"/>
      <protection locked="0"/>
    </xf>
    <xf numFmtId="9" fontId="0" fillId="0" borderId="8" xfId="2" applyFont="1"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0" fontId="9" fillId="2" borderId="47" xfId="0" applyFont="1" applyFill="1" applyBorder="1" applyAlignment="1" applyProtection="1">
      <alignment horizontal="center"/>
      <protection locked="0"/>
    </xf>
    <xf numFmtId="0" fontId="9" fillId="2" borderId="49" xfId="0" applyFont="1" applyFill="1" applyBorder="1" applyAlignment="1" applyProtection="1">
      <alignment horizontal="center"/>
      <protection locked="0"/>
    </xf>
    <xf numFmtId="0" fontId="9" fillId="2" borderId="48" xfId="0" applyFont="1" applyFill="1" applyBorder="1" applyAlignment="1" applyProtection="1">
      <alignment horizontal="center"/>
      <protection locked="0"/>
    </xf>
    <xf numFmtId="0" fontId="4" fillId="0" borderId="3"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8" fillId="7" borderId="19" xfId="0" applyFont="1" applyFill="1" applyBorder="1" applyAlignment="1" applyProtection="1">
      <alignment horizontal="center"/>
      <protection locked="0"/>
    </xf>
    <xf numFmtId="0" fontId="8" fillId="7" borderId="0" xfId="0" applyFont="1" applyFill="1" applyAlignment="1" applyProtection="1">
      <alignment horizontal="center"/>
      <protection locked="0"/>
    </xf>
    <xf numFmtId="0" fontId="1" fillId="4" borderId="47" xfId="0" applyFont="1" applyFill="1" applyBorder="1" applyAlignment="1" applyProtection="1">
      <alignment horizontal="right" vertical="center" wrapText="1"/>
      <protection locked="0"/>
    </xf>
    <xf numFmtId="0" fontId="1" fillId="4" borderId="48" xfId="0" applyFont="1" applyFill="1" applyBorder="1" applyAlignment="1" applyProtection="1">
      <alignment horizontal="right" vertical="center" wrapText="1"/>
      <protection locked="0"/>
    </xf>
    <xf numFmtId="0" fontId="10" fillId="2" borderId="50" xfId="0" applyFont="1" applyFill="1" applyBorder="1" applyAlignment="1" applyProtection="1">
      <alignment horizontal="left" wrapText="1"/>
      <protection locked="0"/>
    </xf>
    <xf numFmtId="0" fontId="6" fillId="0" borderId="9"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165" fontId="1" fillId="3" borderId="32" xfId="4" applyNumberFormat="1" applyFont="1" applyFill="1" applyBorder="1" applyAlignment="1" applyProtection="1">
      <alignment horizontal="center" vertical="center" wrapText="1"/>
      <protection locked="0"/>
    </xf>
    <xf numFmtId="165" fontId="1" fillId="3" borderId="33" xfId="4" applyNumberFormat="1" applyFont="1" applyFill="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4" fillId="0" borderId="1" xfId="0" applyFont="1" applyBorder="1" applyAlignment="1" applyProtection="1">
      <alignment horizontal="left" vertical="center" wrapText="1"/>
      <protection locked="0"/>
    </xf>
    <xf numFmtId="0" fontId="7" fillId="2" borderId="0" xfId="0" applyFont="1" applyFill="1" applyAlignment="1" applyProtection="1">
      <alignment horizontal="center" vertical="center"/>
      <protection locked="0"/>
    </xf>
    <xf numFmtId="0" fontId="4" fillId="0" borderId="5" xfId="0" applyFont="1" applyBorder="1" applyAlignment="1" applyProtection="1">
      <alignment horizontal="left" vertical="center" wrapText="1"/>
      <protection locked="0"/>
    </xf>
    <xf numFmtId="9" fontId="8" fillId="3" borderId="18" xfId="2" applyFont="1" applyFill="1" applyBorder="1" applyAlignment="1" applyProtection="1">
      <alignment horizontal="center" vertical="center" wrapText="1"/>
      <protection locked="0"/>
    </xf>
    <xf numFmtId="9" fontId="8" fillId="3" borderId="5" xfId="2" applyFont="1" applyFill="1" applyBorder="1" applyAlignment="1" applyProtection="1">
      <alignment horizontal="center" vertical="center" wrapText="1"/>
      <protection locked="0"/>
    </xf>
    <xf numFmtId="9" fontId="8" fillId="3" borderId="1" xfId="2" applyFont="1" applyFill="1" applyBorder="1" applyAlignment="1" applyProtection="1">
      <alignment horizontal="center" vertical="center" wrapText="1"/>
      <protection locked="0"/>
    </xf>
    <xf numFmtId="9" fontId="8" fillId="3" borderId="16" xfId="2" applyFont="1" applyFill="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1" fillId="3" borderId="22" xfId="0" applyFont="1" applyFill="1" applyBorder="1" applyAlignment="1" applyProtection="1">
      <alignment horizontal="center" vertical="center" wrapText="1"/>
      <protection locked="0"/>
    </xf>
    <xf numFmtId="0" fontId="1" fillId="3" borderId="18"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5"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0" fillId="0" borderId="51" xfId="0" applyBorder="1" applyAlignment="1" applyProtection="1">
      <alignment horizontal="justify" vertical="center"/>
      <protection locked="0"/>
    </xf>
    <xf numFmtId="0" fontId="0" fillId="0" borderId="13" xfId="0" applyBorder="1" applyAlignment="1" applyProtection="1">
      <alignment horizontal="justify" vertical="center"/>
      <protection locked="0"/>
    </xf>
    <xf numFmtId="0" fontId="1" fillId="5" borderId="20" xfId="0" applyFont="1" applyFill="1" applyBorder="1" applyAlignment="1" applyProtection="1">
      <alignment horizontal="center" wrapText="1"/>
      <protection locked="0"/>
    </xf>
    <xf numFmtId="0" fontId="1" fillId="5" borderId="21" xfId="0" applyFont="1" applyFill="1" applyBorder="1" applyAlignment="1" applyProtection="1">
      <alignment horizontal="center" wrapText="1"/>
      <protection locked="0"/>
    </xf>
    <xf numFmtId="165" fontId="1" fillId="3" borderId="34" xfId="4" applyNumberFormat="1" applyFont="1" applyFill="1" applyBorder="1" applyAlignment="1" applyProtection="1">
      <alignment horizontal="center" vertical="center" wrapText="1"/>
      <protection locked="0"/>
    </xf>
    <xf numFmtId="165" fontId="1" fillId="3" borderId="35" xfId="4" applyNumberFormat="1" applyFont="1" applyFill="1" applyBorder="1" applyAlignment="1" applyProtection="1">
      <alignment horizontal="center" vertical="center" wrapText="1"/>
      <protection locked="0"/>
    </xf>
    <xf numFmtId="0" fontId="1" fillId="3" borderId="38"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39" xfId="0" applyFont="1" applyFill="1" applyBorder="1" applyAlignment="1" applyProtection="1">
      <alignment horizontal="center" vertical="center" wrapText="1"/>
      <protection locked="0"/>
    </xf>
    <xf numFmtId="9" fontId="1" fillId="3" borderId="40" xfId="2" applyFont="1" applyFill="1" applyBorder="1" applyAlignment="1" applyProtection="1">
      <alignment horizontal="center" vertical="center" wrapText="1"/>
      <protection locked="0"/>
    </xf>
    <xf numFmtId="9" fontId="1" fillId="3" borderId="41" xfId="2" applyFont="1" applyFill="1" applyBorder="1" applyAlignment="1" applyProtection="1">
      <alignment horizontal="center" vertical="center" wrapText="1"/>
      <protection locked="0"/>
    </xf>
    <xf numFmtId="9" fontId="1" fillId="3" borderId="42" xfId="2" applyFont="1" applyFill="1" applyBorder="1" applyAlignment="1" applyProtection="1">
      <alignment horizontal="center" vertical="center" wrapText="1"/>
      <protection locked="0"/>
    </xf>
    <xf numFmtId="9" fontId="1" fillId="3" borderId="43" xfId="2" applyFont="1" applyFill="1" applyBorder="1" applyAlignment="1" applyProtection="1">
      <alignment horizontal="center" vertical="center" wrapText="1"/>
      <protection locked="0"/>
    </xf>
    <xf numFmtId="0" fontId="1" fillId="9" borderId="36" xfId="0" applyFont="1" applyFill="1" applyBorder="1" applyAlignment="1" applyProtection="1">
      <alignment horizontal="center" vertical="center" wrapText="1"/>
      <protection locked="0"/>
    </xf>
    <xf numFmtId="0" fontId="1" fillId="9" borderId="0" xfId="0" applyFont="1" applyFill="1" applyAlignment="1" applyProtection="1">
      <alignment horizontal="center" vertical="center" wrapText="1"/>
      <protection locked="0"/>
    </xf>
    <xf numFmtId="0" fontId="1" fillId="8" borderId="44" xfId="0" applyFont="1" applyFill="1" applyBorder="1" applyAlignment="1" applyProtection="1">
      <alignment horizontal="center" vertical="center" wrapText="1"/>
      <protection locked="0"/>
    </xf>
    <xf numFmtId="0" fontId="1" fillId="8" borderId="45" xfId="0" applyFont="1" applyFill="1" applyBorder="1" applyAlignment="1" applyProtection="1">
      <alignment horizontal="center" vertical="center" wrapText="1"/>
      <protection locked="0"/>
    </xf>
    <xf numFmtId="0" fontId="1" fillId="2" borderId="36" xfId="0" applyFont="1" applyFill="1" applyBorder="1" applyAlignment="1" applyProtection="1">
      <alignment horizontal="center" vertical="center" wrapText="1"/>
      <protection locked="0"/>
    </xf>
    <xf numFmtId="0" fontId="1" fillId="2" borderId="0" xfId="0" applyFont="1" applyFill="1" applyAlignment="1" applyProtection="1">
      <alignment horizontal="center" vertical="center" wrapText="1"/>
      <protection locked="0"/>
    </xf>
    <xf numFmtId="9" fontId="1" fillId="3" borderId="28" xfId="2" applyFont="1" applyFill="1" applyBorder="1" applyAlignment="1" applyProtection="1">
      <alignment horizontal="center" vertical="center" wrapText="1"/>
      <protection locked="0"/>
    </xf>
    <xf numFmtId="9" fontId="1" fillId="3" borderId="29" xfId="2" applyFont="1" applyFill="1" applyBorder="1" applyAlignment="1" applyProtection="1">
      <alignment horizontal="center" vertical="center" wrapText="1"/>
      <protection locked="0"/>
    </xf>
    <xf numFmtId="9" fontId="1" fillId="3" borderId="30" xfId="2" applyFont="1" applyFill="1" applyBorder="1" applyAlignment="1" applyProtection="1">
      <alignment horizontal="center" vertical="center" wrapText="1"/>
      <protection locked="0"/>
    </xf>
    <xf numFmtId="9" fontId="1" fillId="3" borderId="31" xfId="2" applyFont="1" applyFill="1" applyBorder="1" applyAlignment="1" applyProtection="1">
      <alignment horizontal="center" vertical="center" wrapText="1"/>
      <protection locked="0"/>
    </xf>
    <xf numFmtId="0" fontId="1" fillId="4" borderId="36"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46" xfId="0" applyFont="1" applyFill="1" applyBorder="1" applyAlignment="1" applyProtection="1">
      <alignment horizontal="center" vertical="center" wrapText="1"/>
      <protection locked="0"/>
    </xf>
    <xf numFmtId="0" fontId="8" fillId="8" borderId="36" xfId="0" applyFont="1" applyFill="1" applyBorder="1" applyAlignment="1" applyProtection="1">
      <alignment horizontal="center" vertical="center" wrapText="1"/>
      <protection locked="0"/>
    </xf>
    <xf numFmtId="0" fontId="8" fillId="8" borderId="0" xfId="0" applyFont="1" applyFill="1" applyAlignment="1" applyProtection="1">
      <alignment horizontal="center" vertical="center" wrapText="1"/>
      <protection locked="0"/>
    </xf>
    <xf numFmtId="0" fontId="1" fillId="2" borderId="46" xfId="0" applyFont="1" applyFill="1" applyBorder="1" applyAlignment="1" applyProtection="1">
      <alignment horizontal="center" vertical="center" wrapText="1"/>
      <protection locked="0"/>
    </xf>
    <xf numFmtId="0" fontId="7" fillId="2" borderId="63" xfId="0" applyFont="1" applyFill="1" applyBorder="1" applyAlignment="1" applyProtection="1">
      <alignment horizontal="center" vertical="center"/>
      <protection locked="0"/>
    </xf>
    <xf numFmtId="9" fontId="8" fillId="9" borderId="66" xfId="2" applyFont="1" applyFill="1" applyBorder="1" applyAlignment="1" applyProtection="1">
      <alignment horizontal="center" vertical="center" wrapText="1"/>
      <protection locked="0"/>
    </xf>
    <xf numFmtId="0" fontId="1" fillId="12" borderId="75" xfId="0" applyFont="1" applyFill="1" applyBorder="1" applyAlignment="1" applyProtection="1">
      <alignment horizontal="center" vertical="center" wrapText="1"/>
      <protection locked="0"/>
    </xf>
    <xf numFmtId="0" fontId="1" fillId="12" borderId="76" xfId="0" applyFont="1" applyFill="1" applyBorder="1" applyAlignment="1" applyProtection="1">
      <alignment horizontal="center" vertical="center" wrapText="1"/>
      <protection locked="0"/>
    </xf>
    <xf numFmtId="9" fontId="8" fillId="9" borderId="70" xfId="2" applyFont="1" applyFill="1" applyBorder="1" applyAlignment="1" applyProtection="1">
      <alignment horizontal="center" vertical="center" wrapText="1"/>
      <protection locked="0"/>
    </xf>
    <xf numFmtId="9" fontId="8" fillId="9" borderId="65" xfId="2" applyFont="1" applyFill="1" applyBorder="1" applyAlignment="1" applyProtection="1">
      <alignment horizontal="center" vertical="center" wrapText="1"/>
      <protection locked="0"/>
    </xf>
    <xf numFmtId="9" fontId="8" fillId="9" borderId="72" xfId="2" applyFont="1" applyFill="1" applyBorder="1" applyAlignment="1" applyProtection="1">
      <alignment horizontal="center" vertical="center" wrapText="1"/>
      <protection locked="0"/>
    </xf>
    <xf numFmtId="9" fontId="8" fillId="9" borderId="73" xfId="2" applyFont="1" applyFill="1" applyBorder="1" applyAlignment="1" applyProtection="1">
      <alignment horizontal="center" vertical="center" wrapText="1"/>
      <protection locked="0"/>
    </xf>
    <xf numFmtId="9" fontId="8" fillId="9" borderId="68" xfId="2" applyFont="1" applyFill="1" applyBorder="1" applyAlignment="1" applyProtection="1">
      <alignment horizontal="center" vertical="center" wrapText="1"/>
      <protection locked="0"/>
    </xf>
    <xf numFmtId="9" fontId="8" fillId="9" borderId="69" xfId="2" applyFont="1" applyFill="1" applyBorder="1" applyAlignment="1" applyProtection="1">
      <alignment horizontal="center" vertical="center" wrapText="1"/>
      <protection locked="0"/>
    </xf>
    <xf numFmtId="0" fontId="26" fillId="2" borderId="36" xfId="0" applyFont="1" applyFill="1" applyBorder="1" applyAlignment="1" applyProtection="1">
      <alignment horizontal="center" vertical="center" wrapText="1"/>
      <protection locked="0"/>
    </xf>
    <xf numFmtId="0" fontId="25" fillId="0" borderId="0" xfId="0" applyFont="1" applyAlignment="1">
      <alignment horizontal="center" vertical="center" wrapText="1"/>
    </xf>
    <xf numFmtId="0" fontId="25" fillId="0" borderId="46" xfId="0" applyFont="1" applyBorder="1" applyAlignment="1">
      <alignment vertical="center" wrapText="1"/>
    </xf>
    <xf numFmtId="9" fontId="8" fillId="9" borderId="71" xfId="2" applyFont="1" applyFill="1" applyBorder="1" applyAlignment="1" applyProtection="1">
      <alignment horizontal="center" vertical="center" wrapText="1"/>
      <protection locked="0"/>
    </xf>
    <xf numFmtId="9" fontId="8" fillId="9" borderId="74" xfId="2" applyFont="1" applyFill="1" applyBorder="1" applyAlignment="1" applyProtection="1">
      <alignment horizontal="center" vertical="center" wrapText="1"/>
      <protection locked="0"/>
    </xf>
    <xf numFmtId="9" fontId="8" fillId="9" borderId="86" xfId="2" applyFont="1" applyFill="1" applyBorder="1" applyAlignment="1" applyProtection="1">
      <alignment horizontal="center" vertical="center" wrapText="1"/>
      <protection locked="0"/>
    </xf>
    <xf numFmtId="9" fontId="8" fillId="3" borderId="64" xfId="2" applyFont="1" applyFill="1" applyBorder="1" applyAlignment="1" applyProtection="1">
      <alignment horizontal="center" vertical="center" wrapText="1"/>
      <protection locked="0"/>
    </xf>
    <xf numFmtId="9" fontId="8" fillId="3" borderId="14" xfId="2" applyFont="1" applyFill="1" applyBorder="1" applyAlignment="1" applyProtection="1">
      <alignment horizontal="center" vertical="center" wrapText="1"/>
      <protection locked="0"/>
    </xf>
    <xf numFmtId="9" fontId="8" fillId="3" borderId="2" xfId="2" applyFont="1" applyFill="1" applyBorder="1" applyAlignment="1" applyProtection="1">
      <alignment horizontal="center" vertical="center" wrapText="1"/>
      <protection locked="0"/>
    </xf>
    <xf numFmtId="9" fontId="8" fillId="3" borderId="67" xfId="2" applyFont="1" applyFill="1" applyBorder="1" applyAlignment="1" applyProtection="1">
      <alignment horizontal="center" vertical="center" wrapText="1"/>
      <protection locked="0"/>
    </xf>
    <xf numFmtId="9" fontId="1" fillId="3" borderId="83" xfId="2" applyFont="1" applyFill="1" applyBorder="1" applyAlignment="1" applyProtection="1">
      <alignment horizontal="center" vertical="center" wrapText="1"/>
      <protection locked="0"/>
    </xf>
    <xf numFmtId="9" fontId="1" fillId="3" borderId="45" xfId="2" applyFont="1" applyFill="1" applyBorder="1" applyAlignment="1" applyProtection="1">
      <alignment horizontal="center" vertical="center" wrapText="1"/>
      <protection locked="0"/>
    </xf>
    <xf numFmtId="165" fontId="1" fillId="3" borderId="84" xfId="4" applyNumberFormat="1" applyFont="1" applyFill="1" applyBorder="1" applyAlignment="1" applyProtection="1">
      <alignment horizontal="center" vertical="center" wrapText="1"/>
      <protection locked="0"/>
    </xf>
    <xf numFmtId="165" fontId="1" fillId="3" borderId="85" xfId="4" applyNumberFormat="1" applyFont="1" applyFill="1" applyBorder="1" applyAlignment="1" applyProtection="1">
      <alignment horizontal="center" vertical="center" wrapText="1"/>
      <protection locked="0"/>
    </xf>
    <xf numFmtId="9" fontId="8" fillId="16" borderId="80" xfId="2" applyFont="1" applyFill="1" applyBorder="1" applyAlignment="1" applyProtection="1">
      <alignment horizontal="center" vertical="center" wrapText="1"/>
      <protection locked="0"/>
    </xf>
    <xf numFmtId="0" fontId="1" fillId="12" borderId="77" xfId="0" applyFont="1" applyFill="1" applyBorder="1" applyAlignment="1" applyProtection="1">
      <alignment horizontal="center" vertical="center" wrapText="1"/>
      <protection locked="0"/>
    </xf>
    <xf numFmtId="43" fontId="1" fillId="3" borderId="34" xfId="4" applyFont="1" applyFill="1" applyBorder="1" applyAlignment="1" applyProtection="1">
      <alignment horizontal="center" vertical="center" wrapText="1"/>
      <protection locked="0"/>
    </xf>
    <xf numFmtId="43" fontId="1" fillId="3" borderId="35" xfId="4" applyFont="1" applyFill="1" applyBorder="1" applyAlignment="1" applyProtection="1">
      <alignment horizontal="center" vertical="center" wrapText="1"/>
      <protection locked="0"/>
    </xf>
    <xf numFmtId="9" fontId="8" fillId="19" borderId="64" xfId="2" applyFont="1" applyFill="1" applyBorder="1" applyAlignment="1" applyProtection="1">
      <alignment horizontal="center" vertical="center" wrapText="1"/>
      <protection locked="0"/>
    </xf>
    <xf numFmtId="9" fontId="8" fillId="19" borderId="14" xfId="2" applyFont="1" applyFill="1" applyBorder="1" applyAlignment="1" applyProtection="1">
      <alignment horizontal="center" vertical="center" wrapText="1"/>
      <protection locked="0"/>
    </xf>
    <xf numFmtId="9" fontId="8" fillId="19" borderId="2" xfId="2" applyFont="1" applyFill="1" applyBorder="1" applyAlignment="1" applyProtection="1">
      <alignment horizontal="center" vertical="center" wrapText="1"/>
      <protection locked="0"/>
    </xf>
    <xf numFmtId="9" fontId="8" fillId="19" borderId="67" xfId="2" applyFont="1" applyFill="1" applyBorder="1" applyAlignment="1" applyProtection="1">
      <alignment horizontal="center" vertical="center" wrapText="1"/>
      <protection locked="0"/>
    </xf>
    <xf numFmtId="0" fontId="27" fillId="0" borderId="0" xfId="0" applyFont="1" applyAlignment="1">
      <alignment horizontal="center"/>
    </xf>
    <xf numFmtId="0" fontId="1" fillId="2" borderId="44" xfId="0" applyFont="1" applyFill="1" applyBorder="1" applyAlignment="1" applyProtection="1">
      <alignment horizontal="center" vertical="center" wrapText="1"/>
      <protection locked="0"/>
    </xf>
    <xf numFmtId="0" fontId="1" fillId="2" borderId="45" xfId="0" applyFont="1" applyFill="1" applyBorder="1" applyAlignment="1" applyProtection="1">
      <alignment horizontal="center" vertical="center" wrapText="1"/>
      <protection locked="0"/>
    </xf>
    <xf numFmtId="9" fontId="8" fillId="9" borderId="87" xfId="2" applyFont="1" applyFill="1" applyBorder="1" applyAlignment="1" applyProtection="1">
      <alignment horizontal="center" vertical="center" wrapText="1"/>
      <protection locked="0"/>
    </xf>
    <xf numFmtId="9" fontId="8" fillId="9" borderId="88" xfId="2" applyFont="1" applyFill="1" applyBorder="1" applyAlignment="1" applyProtection="1">
      <alignment horizontal="center" vertical="center" wrapText="1"/>
      <protection locked="0"/>
    </xf>
    <xf numFmtId="9" fontId="8" fillId="16" borderId="79" xfId="2" applyFont="1" applyFill="1" applyBorder="1" applyAlignment="1" applyProtection="1">
      <alignment horizontal="center" vertical="center" wrapText="1"/>
      <protection locked="0"/>
    </xf>
    <xf numFmtId="9" fontId="8" fillId="16" borderId="81" xfId="2" applyFont="1" applyFill="1" applyBorder="1" applyAlignment="1" applyProtection="1">
      <alignment horizontal="center" vertical="center" wrapText="1"/>
      <protection locked="0"/>
    </xf>
  </cellXfs>
  <cellStyles count="6">
    <cellStyle name="Bueno" xfId="3" builtinId="26"/>
    <cellStyle name="Millares" xfId="4" builtinId="3"/>
    <cellStyle name="Moneda" xfId="5" builtinId="4"/>
    <cellStyle name="Moneda [0]" xfId="1" builtinId="7"/>
    <cellStyle name="Normal" xfId="0" builtinId="0"/>
    <cellStyle name="Porcentaje" xfId="2" builtinId="5"/>
  </cellStyles>
  <dxfs count="6">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1" defaultTableStyle="TableStyleMedium2" defaultPivotStyle="PivotStyleLight16">
    <tableStyle name="Invisible" pivot="0" table="0" count="0" xr9:uid="{DCBBA7DD-083B-41C9-9D34-831DC60AAEF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304800</xdr:colOff>
      <xdr:row>0</xdr:row>
      <xdr:rowOff>304800</xdr:rowOff>
    </xdr:to>
    <xdr:sp macro="" textlink="">
      <xdr:nvSpPr>
        <xdr:cNvPr id="2" name="AutoShape 1" descr="Secretaria General de la Alcaldía Mayor de Bogotá | Red Empresarial de  Seguridad Vial">
          <a:extLst>
            <a:ext uri="{FF2B5EF4-FFF2-40B4-BE49-F238E27FC236}">
              <a16:creationId xmlns:a16="http://schemas.microsoft.com/office/drawing/2014/main" id="{B9126CD1-FBD5-494B-9A75-2D947194EF9F}"/>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0</xdr:row>
      <xdr:rowOff>304800</xdr:rowOff>
    </xdr:to>
    <xdr:sp macro="" textlink="">
      <xdr:nvSpPr>
        <xdr:cNvPr id="3" name="AutoShape 3" descr="Secretaria General de la Alcaldía Mayor de Bogotá | Red Empresarial de  Seguridad Vial">
          <a:extLst>
            <a:ext uri="{FF2B5EF4-FFF2-40B4-BE49-F238E27FC236}">
              <a16:creationId xmlns:a16="http://schemas.microsoft.com/office/drawing/2014/main" id="{C5D34C9E-2A70-4950-912B-968ADC01D27F}"/>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409575</xdr:colOff>
      <xdr:row>0</xdr:row>
      <xdr:rowOff>123825</xdr:rowOff>
    </xdr:from>
    <xdr:to>
      <xdr:col>1</xdr:col>
      <xdr:colOff>1809750</xdr:colOff>
      <xdr:row>0</xdr:row>
      <xdr:rowOff>838200</xdr:rowOff>
    </xdr:to>
    <xdr:pic>
      <xdr:nvPicPr>
        <xdr:cNvPr id="4" name="Imagen 3" descr="Secretaria General de la Alcaldía Mayor de Bogotá | Red Empresarial de  Seguridad Vial">
          <a:extLst>
            <a:ext uri="{FF2B5EF4-FFF2-40B4-BE49-F238E27FC236}">
              <a16:creationId xmlns:a16="http://schemas.microsoft.com/office/drawing/2014/main" id="{148F0093-6524-4519-95BA-2F195460EE98}"/>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999" b="15000"/>
        <a:stretch/>
      </xdr:blipFill>
      <xdr:spPr bwMode="auto">
        <a:xfrm>
          <a:off x="409575" y="123825"/>
          <a:ext cx="3333750"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304800</xdr:colOff>
      <xdr:row>0</xdr:row>
      <xdr:rowOff>304800</xdr:rowOff>
    </xdr:to>
    <xdr:sp macro="" textlink="">
      <xdr:nvSpPr>
        <xdr:cNvPr id="2" name="AutoShape 1" descr="Secretaria General de la Alcaldía Mayor de Bogotá | Red Empresarial de  Seguridad Vial">
          <a:extLst>
            <a:ext uri="{FF2B5EF4-FFF2-40B4-BE49-F238E27FC236}">
              <a16:creationId xmlns:a16="http://schemas.microsoft.com/office/drawing/2014/main" id="{21ED59FF-642E-4E84-ABEC-A6784F80AF38}"/>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0</xdr:row>
      <xdr:rowOff>304800</xdr:rowOff>
    </xdr:to>
    <xdr:sp macro="" textlink="">
      <xdr:nvSpPr>
        <xdr:cNvPr id="3" name="AutoShape 3" descr="Secretaria General de la Alcaldía Mayor de Bogotá | Red Empresarial de  Seguridad Vial">
          <a:extLst>
            <a:ext uri="{FF2B5EF4-FFF2-40B4-BE49-F238E27FC236}">
              <a16:creationId xmlns:a16="http://schemas.microsoft.com/office/drawing/2014/main" id="{3056DCFC-8633-44F8-AADA-514A652BB5F4}"/>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409575</xdr:colOff>
      <xdr:row>0</xdr:row>
      <xdr:rowOff>123825</xdr:rowOff>
    </xdr:from>
    <xdr:to>
      <xdr:col>1</xdr:col>
      <xdr:colOff>342900</xdr:colOff>
      <xdr:row>0</xdr:row>
      <xdr:rowOff>838200</xdr:rowOff>
    </xdr:to>
    <xdr:pic>
      <xdr:nvPicPr>
        <xdr:cNvPr id="4" name="Imagen 3" descr="Secretaria General de la Alcaldía Mayor de Bogotá | Red Empresarial de  Seguridad Vial">
          <a:extLst>
            <a:ext uri="{FF2B5EF4-FFF2-40B4-BE49-F238E27FC236}">
              <a16:creationId xmlns:a16="http://schemas.microsoft.com/office/drawing/2014/main" id="{D95CE3B7-5F56-4D29-9ED0-6EC4E3F51CC8}"/>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999" b="15000"/>
        <a:stretch/>
      </xdr:blipFill>
      <xdr:spPr bwMode="auto">
        <a:xfrm>
          <a:off x="409575" y="123825"/>
          <a:ext cx="3388995"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38</xdr:row>
      <xdr:rowOff>0</xdr:rowOff>
    </xdr:from>
    <xdr:to>
      <xdr:col>4</xdr:col>
      <xdr:colOff>488156</xdr:colOff>
      <xdr:row>41</xdr:row>
      <xdr:rowOff>174625</xdr:rowOff>
    </xdr:to>
    <xdr:pic>
      <xdr:nvPicPr>
        <xdr:cNvPr id="5" name="Image 4">
          <a:extLst>
            <a:ext uri="{FF2B5EF4-FFF2-40B4-BE49-F238E27FC236}">
              <a16:creationId xmlns:a16="http://schemas.microsoft.com/office/drawing/2014/main" id="{C6F1E1DB-EE9C-406C-A09A-0AB80A3940EF}"/>
            </a:ext>
          </a:extLst>
        </xdr:cNvPr>
        <xdr:cNvPicPr>
          <a:picLocks/>
        </xdr:cNvPicPr>
      </xdr:nvPicPr>
      <xdr:blipFill>
        <a:blip xmlns:r="http://schemas.openxmlformats.org/officeDocument/2006/relationships" r:embed="rId2" cstate="print"/>
        <a:stretch>
          <a:fillRect/>
        </a:stretch>
      </xdr:blipFill>
      <xdr:spPr>
        <a:xfrm>
          <a:off x="5334000" y="41338500"/>
          <a:ext cx="4738687" cy="74612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1:A20" totalsRowShown="0" headerRowDxfId="5">
  <autoFilter ref="A1:A20" xr:uid="{00000000-0009-0000-0100-000001000000}"/>
  <tableColumns count="1">
    <tableColumn id="1" xr3:uid="{00000000-0010-0000-0000-000001000000}" name="SECTOR"/>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Salud" displayName="Salud" ref="K1:K9" totalsRowShown="0">
  <autoFilter ref="K1:K9" xr:uid="{00000000-0009-0000-0100-00000C000000}"/>
  <tableColumns count="1">
    <tableColumn id="1" xr3:uid="{00000000-0010-0000-0900-000001000000}" name="Columna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Integración_Social" displayName="Integración_Social" ref="L1:L10" totalsRowShown="0">
  <autoFilter ref="L1:L10" xr:uid="{00000000-0009-0000-0100-00000D000000}"/>
  <tableColumns count="1">
    <tableColumn id="1" xr3:uid="{00000000-0010-0000-0A00-000001000000}" name="Columna1"/>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Cultura_Recreación_Deporte" displayName="Cultura_Recreación_Deporte" ref="M1:M10" totalsRowShown="0">
  <autoFilter ref="M1:M10" xr:uid="{00000000-0009-0000-0100-00000E000000}"/>
  <tableColumns count="1">
    <tableColumn id="1" xr3:uid="{00000000-0010-0000-0B00-000001000000}" name="Columna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C000000}" name="Ambiente" displayName="Ambiente" ref="N1:N6" totalsRowShown="0">
  <autoFilter ref="N1:N6" xr:uid="{00000000-0009-0000-0100-00000F000000}"/>
  <tableColumns count="1">
    <tableColumn id="1" xr3:uid="{00000000-0010-0000-0C00-000001000000}" name="Columna1"/>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D000000}" name="Movilidad" displayName="Movilidad" ref="O1:O8" totalsRowShown="0">
  <autoFilter ref="O1:O8" xr:uid="{00000000-0009-0000-0100-000010000000}"/>
  <tableColumns count="1">
    <tableColumn id="1" xr3:uid="{00000000-0010-0000-0D00-000001000000}" name="Columna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E000000}" name="Hábitat" displayName="Hábitat" ref="P1:P9" totalsRowShown="0">
  <autoFilter ref="P1:P9" xr:uid="{00000000-0009-0000-0100-000011000000}"/>
  <tableColumns count="1">
    <tableColumn id="1" xr3:uid="{00000000-0010-0000-0E00-000001000000}" name="Columna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Mujeres" displayName="Mujeres" ref="Q1:Q3" totalsRowShown="0">
  <autoFilter ref="Q1:Q3" xr:uid="{00000000-0009-0000-0100-000012000000}"/>
  <tableColumns count="1">
    <tableColumn id="1" xr3:uid="{00000000-0010-0000-0F00-000001000000}" name="Columna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Seguridad_Convivencia_Justicia" displayName="Seguridad_Convivencia_Justicia" ref="R1:R4" totalsRowShown="0">
  <autoFilter ref="R1:R4" xr:uid="{00000000-0009-0000-0100-000013000000}"/>
  <tableColumns count="1">
    <tableColumn id="1" xr3:uid="{00000000-0010-0000-1000-000001000000}" name="Columna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Gestión_Jurídica" displayName="Gestión_Jurídica" ref="S1:S3" totalsRowShown="0">
  <autoFilter ref="S1:S3" xr:uid="{00000000-0009-0000-0100-000014000000}"/>
  <tableColumns count="1">
    <tableColumn id="1" xr3:uid="{00000000-0010-0000-1100-000001000000}" name="Columna1"/>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Otras_entidades" displayName="Otras_entidades" ref="T1:T5" totalsRowShown="0">
  <autoFilter ref="T1:T5" xr:uid="{00000000-0009-0000-0100-000015000000}"/>
  <tableColumns count="1">
    <tableColumn id="1" xr3:uid="{00000000-0010-0000-1200-000001000000}" name="C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4" displayName="Tabla4" ref="E26:E30" totalsRowShown="0" headerRowDxfId="4" dataDxfId="3">
  <autoFilter ref="E26:E30" xr:uid="{00000000-0009-0000-0100-000004000000}"/>
  <tableColumns count="1">
    <tableColumn id="1" xr3:uid="{00000000-0010-0000-0100-000001000000}" name="FECHA DE REPORTE" dataDxfId="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3000000}" name="Administrativo" displayName="Administrativo" ref="D1:D2" totalsRowShown="0">
  <autoFilter ref="D1:D2" xr:uid="{00000000-0009-0000-0100-000002000000}"/>
  <tableColumns count="1">
    <tableColumn id="1" xr3:uid="{00000000-0010-0000-1300-000001000000}" name="Columna1"/>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4000000}" name="Tabla3" displayName="Tabla3" ref="D26:D31" totalsRowShown="0" headerRowDxfId="0">
  <autoFilter ref="D26:D31" xr:uid="{00000000-0009-0000-0100-000003000000}"/>
  <tableColumns count="1">
    <tableColumn id="1" xr3:uid="{00000000-0010-0000-1400-000001000000}" name="VIGENCIA"/>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a5" displayName="Tabla5" ref="F26:F28" totalsRowShown="0" headerRowDxfId="1">
  <autoFilter ref="F26:F28" xr:uid="{00000000-0009-0000-0100-000005000000}"/>
  <tableColumns count="1">
    <tableColumn id="1" xr3:uid="{00000000-0010-0000-0200-000001000000}" name="PRIORIZADO?"/>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Gestión_pública" displayName="Gestión_pública" ref="E1:E4" totalsRowShown="0">
  <autoFilter ref="E1:E4" xr:uid="{00000000-0009-0000-0100-000006000000}"/>
  <tableColumns count="1">
    <tableColumn id="1" xr3:uid="{00000000-0010-0000-0300-000001000000}" name="Columna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Gobierno" displayName="Gobierno" ref="F1:F5" totalsRowShown="0">
  <autoFilter ref="F1:F5" xr:uid="{00000000-0009-0000-0100-000007000000}"/>
  <tableColumns count="1">
    <tableColumn id="1" xr3:uid="{00000000-0010-0000-0400-000001000000}" name="Columna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Hacienda" displayName="Hacienda" ref="G1:G6" totalsRowShown="0">
  <autoFilter ref="G1:G6" xr:uid="{00000000-0009-0000-0100-000008000000}"/>
  <tableColumns count="1">
    <tableColumn id="1" xr3:uid="{00000000-0010-0000-0500-000001000000}" name="Columna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Planeación" displayName="Planeación" ref="H1:H6" totalsRowShown="0">
  <autoFilter ref="H1:H6" xr:uid="{00000000-0009-0000-0100-000009000000}"/>
  <tableColumns count="1">
    <tableColumn id="1" xr3:uid="{00000000-0010-0000-0600-000001000000}" name="Columna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Desarrollo_Económico_Indus" displayName="Desarrollo_Económico_Indus" ref="I1:I6" totalsRowShown="0">
  <autoFilter ref="I1:I6" xr:uid="{00000000-0009-0000-0100-00000A000000}"/>
  <tableColumns count="1">
    <tableColumn id="1" xr3:uid="{00000000-0010-0000-0700-000001000000}" name="Columna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Educación" displayName="Educación" ref="J1:J7" totalsRowShown="0">
  <autoFilter ref="J1:J7" xr:uid="{00000000-0009-0000-0100-00000B000000}"/>
  <tableColumns count="1">
    <tableColumn id="1" xr3:uid="{00000000-0010-0000-0800-000001000000}" name="Columna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1"/>
  <sheetViews>
    <sheetView topLeftCell="A13" workbookViewId="0">
      <selection activeCell="A30" sqref="A30:XFD30"/>
    </sheetView>
  </sheetViews>
  <sheetFormatPr defaultColWidth="11.5703125" defaultRowHeight="14.45"/>
  <cols>
    <col min="1" max="1" width="38.5703125" bestFit="1" customWidth="1"/>
    <col min="2" max="2" width="12.42578125" customWidth="1"/>
    <col min="3" max="3" width="10.5703125" customWidth="1"/>
    <col min="4" max="4" width="14.42578125" bestFit="1" customWidth="1"/>
    <col min="5" max="5" width="54.42578125" customWidth="1"/>
    <col min="6" max="6" width="15.42578125" customWidth="1"/>
    <col min="7" max="20" width="16.42578125" customWidth="1"/>
  </cols>
  <sheetData>
    <row r="1" spans="1:20">
      <c r="A1" s="4" t="s">
        <v>0</v>
      </c>
      <c r="B1" s="4"/>
      <c r="C1" s="4"/>
      <c r="D1" t="s">
        <v>1</v>
      </c>
      <c r="E1" t="s">
        <v>1</v>
      </c>
      <c r="F1" t="s">
        <v>1</v>
      </c>
      <c r="G1" t="s">
        <v>1</v>
      </c>
      <c r="H1" t="s">
        <v>1</v>
      </c>
      <c r="I1" t="s">
        <v>1</v>
      </c>
      <c r="J1" t="s">
        <v>1</v>
      </c>
      <c r="K1" t="s">
        <v>1</v>
      </c>
      <c r="L1" t="s">
        <v>1</v>
      </c>
      <c r="M1" t="s">
        <v>1</v>
      </c>
      <c r="N1" t="s">
        <v>1</v>
      </c>
      <c r="O1" t="s">
        <v>1</v>
      </c>
      <c r="P1" t="s">
        <v>1</v>
      </c>
      <c r="Q1" t="s">
        <v>1</v>
      </c>
      <c r="R1" t="s">
        <v>1</v>
      </c>
      <c r="S1" t="s">
        <v>1</v>
      </c>
      <c r="T1" t="s">
        <v>1</v>
      </c>
    </row>
    <row r="2" spans="1:20">
      <c r="A2" t="s">
        <v>2</v>
      </c>
      <c r="D2" t="s">
        <v>3</v>
      </c>
      <c r="E2" t="s">
        <v>4</v>
      </c>
      <c r="F2" t="s">
        <v>5</v>
      </c>
      <c r="G2" t="s">
        <v>6</v>
      </c>
      <c r="H2" t="s">
        <v>7</v>
      </c>
      <c r="I2" t="s">
        <v>8</v>
      </c>
      <c r="J2" t="s">
        <v>9</v>
      </c>
      <c r="K2" t="s">
        <v>10</v>
      </c>
      <c r="L2" t="s">
        <v>11</v>
      </c>
      <c r="M2" t="s">
        <v>12</v>
      </c>
      <c r="N2" t="s">
        <v>13</v>
      </c>
      <c r="O2" t="s">
        <v>14</v>
      </c>
      <c r="P2" t="s">
        <v>15</v>
      </c>
      <c r="Q2" t="s">
        <v>16</v>
      </c>
      <c r="R2" t="s">
        <v>17</v>
      </c>
      <c r="S2" t="s">
        <v>18</v>
      </c>
      <c r="T2" t="s">
        <v>19</v>
      </c>
    </row>
    <row r="3" spans="1:20">
      <c r="A3" t="s">
        <v>20</v>
      </c>
      <c r="E3" t="s">
        <v>21</v>
      </c>
      <c r="F3" t="s">
        <v>22</v>
      </c>
      <c r="G3" t="s">
        <v>23</v>
      </c>
      <c r="H3" t="s">
        <v>24</v>
      </c>
      <c r="I3" t="s">
        <v>25</v>
      </c>
      <c r="J3" t="s">
        <v>26</v>
      </c>
      <c r="K3" t="s">
        <v>27</v>
      </c>
      <c r="L3" t="s">
        <v>28</v>
      </c>
      <c r="M3" t="s">
        <v>29</v>
      </c>
      <c r="N3" t="s">
        <v>30</v>
      </c>
      <c r="O3" t="s">
        <v>31</v>
      </c>
      <c r="P3" t="s">
        <v>32</v>
      </c>
      <c r="Q3" t="s">
        <v>33</v>
      </c>
      <c r="R3" t="s">
        <v>34</v>
      </c>
      <c r="S3" t="s">
        <v>35</v>
      </c>
      <c r="T3" t="s">
        <v>36</v>
      </c>
    </row>
    <row r="4" spans="1:20">
      <c r="A4" t="s">
        <v>37</v>
      </c>
      <c r="E4" t="s">
        <v>38</v>
      </c>
      <c r="F4" t="s">
        <v>39</v>
      </c>
      <c r="G4" t="s">
        <v>40</v>
      </c>
      <c r="I4" t="s">
        <v>41</v>
      </c>
      <c r="J4" t="s">
        <v>42</v>
      </c>
      <c r="K4" t="s">
        <v>43</v>
      </c>
      <c r="L4" t="s">
        <v>44</v>
      </c>
      <c r="M4" t="s">
        <v>45</v>
      </c>
      <c r="N4" t="s">
        <v>46</v>
      </c>
      <c r="O4" t="s">
        <v>47</v>
      </c>
      <c r="P4" t="s">
        <v>48</v>
      </c>
      <c r="R4" t="s">
        <v>49</v>
      </c>
      <c r="T4" t="s">
        <v>50</v>
      </c>
    </row>
    <row r="5" spans="1:20">
      <c r="A5" t="s">
        <v>51</v>
      </c>
      <c r="F5" t="s">
        <v>52</v>
      </c>
      <c r="G5" t="s">
        <v>53</v>
      </c>
      <c r="I5" t="s">
        <v>54</v>
      </c>
      <c r="J5" t="s">
        <v>55</v>
      </c>
      <c r="K5" t="s">
        <v>56</v>
      </c>
      <c r="M5" t="s">
        <v>57</v>
      </c>
      <c r="N5" t="s">
        <v>58</v>
      </c>
      <c r="O5" t="s">
        <v>59</v>
      </c>
      <c r="P5" t="s">
        <v>60</v>
      </c>
      <c r="T5" t="s">
        <v>61</v>
      </c>
    </row>
    <row r="6" spans="1:20">
      <c r="A6" t="s">
        <v>62</v>
      </c>
      <c r="G6" t="s">
        <v>63</v>
      </c>
      <c r="I6" t="s">
        <v>64</v>
      </c>
      <c r="K6" t="s">
        <v>65</v>
      </c>
      <c r="M6" t="s">
        <v>66</v>
      </c>
      <c r="N6" t="s">
        <v>67</v>
      </c>
      <c r="O6" t="s">
        <v>68</v>
      </c>
      <c r="P6" t="s">
        <v>69</v>
      </c>
    </row>
    <row r="7" spans="1:20">
      <c r="A7" t="s">
        <v>70</v>
      </c>
      <c r="K7" t="s">
        <v>71</v>
      </c>
      <c r="M7" t="s">
        <v>72</v>
      </c>
      <c r="O7" t="s">
        <v>73</v>
      </c>
      <c r="P7" t="s">
        <v>74</v>
      </c>
    </row>
    <row r="8" spans="1:20">
      <c r="A8" t="s">
        <v>5</v>
      </c>
      <c r="K8" t="s">
        <v>75</v>
      </c>
      <c r="M8" t="s">
        <v>76</v>
      </c>
      <c r="O8" t="s">
        <v>77</v>
      </c>
      <c r="P8" t="s">
        <v>78</v>
      </c>
    </row>
    <row r="9" spans="1:20">
      <c r="A9" t="s">
        <v>79</v>
      </c>
      <c r="K9" t="s">
        <v>80</v>
      </c>
      <c r="M9" t="s">
        <v>81</v>
      </c>
      <c r="P9" t="s">
        <v>82</v>
      </c>
    </row>
    <row r="10" spans="1:20">
      <c r="A10" t="s">
        <v>83</v>
      </c>
    </row>
    <row r="11" spans="1:20">
      <c r="A11" t="s">
        <v>84</v>
      </c>
      <c r="E11" t="s">
        <v>85</v>
      </c>
    </row>
    <row r="12" spans="1:20">
      <c r="A12" t="s">
        <v>14</v>
      </c>
      <c r="E12" s="8" t="s">
        <v>86</v>
      </c>
    </row>
    <row r="13" spans="1:20">
      <c r="A13" t="s">
        <v>16</v>
      </c>
      <c r="E13" s="5" t="s">
        <v>87</v>
      </c>
    </row>
    <row r="14" spans="1:20">
      <c r="A14" t="s">
        <v>7</v>
      </c>
    </row>
    <row r="15" spans="1:20">
      <c r="A15" t="s">
        <v>10</v>
      </c>
    </row>
    <row r="16" spans="1:20">
      <c r="A16" t="s">
        <v>88</v>
      </c>
    </row>
    <row r="17" spans="1:6">
      <c r="A17" t="s">
        <v>89</v>
      </c>
      <c r="E17" t="s">
        <v>90</v>
      </c>
    </row>
    <row r="18" spans="1:6">
      <c r="A18" t="s">
        <v>3</v>
      </c>
      <c r="E18" s="7" t="s">
        <v>91</v>
      </c>
      <c r="F18" s="7"/>
    </row>
    <row r="19" spans="1:6">
      <c r="A19" t="s">
        <v>92</v>
      </c>
      <c r="E19" s="6" t="s">
        <v>93</v>
      </c>
    </row>
    <row r="20" spans="1:6">
      <c r="E20" s="2" t="s">
        <v>94</v>
      </c>
      <c r="F20" s="3"/>
    </row>
    <row r="26" spans="1:6">
      <c r="D26" s="4" t="s">
        <v>95</v>
      </c>
      <c r="E26" s="4" t="s">
        <v>96</v>
      </c>
      <c r="F26" s="4" t="s">
        <v>97</v>
      </c>
    </row>
    <row r="27" spans="1:6">
      <c r="D27">
        <v>2020</v>
      </c>
      <c r="E27" s="1" t="s">
        <v>98</v>
      </c>
      <c r="F27" t="s">
        <v>99</v>
      </c>
    </row>
    <row r="28" spans="1:6">
      <c r="D28">
        <v>2021</v>
      </c>
      <c r="E28" s="1" t="s">
        <v>100</v>
      </c>
      <c r="F28" t="s">
        <v>101</v>
      </c>
    </row>
    <row r="29" spans="1:6">
      <c r="D29">
        <v>2022</v>
      </c>
      <c r="E29" s="1" t="s">
        <v>102</v>
      </c>
    </row>
    <row r="30" spans="1:6">
      <c r="D30">
        <v>2023</v>
      </c>
      <c r="E30" s="1"/>
    </row>
    <row r="31" spans="1:6">
      <c r="D31">
        <v>2024</v>
      </c>
    </row>
  </sheetData>
  <pageMargins left="0.7" right="0.7" top="0.75" bottom="0.75" header="0.3" footer="0.3"/>
  <pageSetup orientation="portrait" horizontalDpi="300" verticalDpi="300" r:id="rId1"/>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38"/>
  <sheetViews>
    <sheetView showGridLines="0" topLeftCell="A6" zoomScale="85" zoomScaleNormal="85" workbookViewId="0">
      <pane ySplit="6" topLeftCell="A12" activePane="bottomLeft" state="frozen"/>
      <selection pane="bottomLeft" activeCell="J8" sqref="J8:K11"/>
      <selection activeCell="A6" sqref="A6"/>
    </sheetView>
  </sheetViews>
  <sheetFormatPr defaultColWidth="11.42578125" defaultRowHeight="14.45"/>
  <cols>
    <col min="1" max="1" width="29" style="28" customWidth="1"/>
    <col min="2" max="2" width="29" style="14" customWidth="1"/>
    <col min="3" max="3" width="34.5703125" style="14" customWidth="1"/>
    <col min="4" max="4" width="19.42578125" style="14" customWidth="1"/>
    <col min="5" max="5" width="19.5703125" style="14" customWidth="1"/>
    <col min="6" max="6" width="16.42578125" style="39" customWidth="1"/>
    <col min="7" max="7" width="25.42578125" style="39" customWidth="1"/>
    <col min="8" max="11" width="16.5703125" style="38" customWidth="1"/>
    <col min="12" max="12" width="15.42578125" style="14" customWidth="1"/>
    <col min="13" max="13" width="19.5703125" style="14" customWidth="1"/>
    <col min="14" max="14" width="19.42578125" style="14" customWidth="1"/>
    <col min="15" max="15" width="19.5703125" style="14" customWidth="1"/>
    <col min="16" max="16" width="26" style="14" customWidth="1"/>
    <col min="17" max="17" width="24.42578125" style="14" customWidth="1"/>
    <col min="18" max="18" width="65.5703125" style="14" customWidth="1"/>
    <col min="19" max="19" width="19.5703125" style="42" customWidth="1"/>
    <col min="20" max="20" width="19.5703125" style="14" customWidth="1"/>
    <col min="21" max="21" width="27.5703125" style="14" customWidth="1"/>
    <col min="22" max="22" width="19.5703125" style="14" customWidth="1"/>
    <col min="23" max="23" width="28.5703125" style="14" customWidth="1"/>
    <col min="24" max="24" width="33" style="14" customWidth="1"/>
    <col min="25" max="25" width="42.42578125" style="14" customWidth="1"/>
    <col min="26" max="16384" width="11.42578125" style="14"/>
  </cols>
  <sheetData>
    <row r="1" spans="1:25" ht="75" customHeight="1">
      <c r="A1" s="13"/>
      <c r="B1" s="13"/>
      <c r="C1" s="195" t="s">
        <v>103</v>
      </c>
      <c r="D1" s="195"/>
      <c r="E1" s="195"/>
      <c r="F1" s="195"/>
      <c r="G1" s="195"/>
      <c r="H1" s="195"/>
      <c r="I1" s="195"/>
      <c r="J1" s="195"/>
      <c r="K1" s="195"/>
      <c r="L1" s="195"/>
      <c r="M1" s="195"/>
      <c r="N1" s="195"/>
      <c r="O1" s="195"/>
      <c r="P1" s="195"/>
      <c r="Q1" s="195"/>
      <c r="R1" s="195"/>
      <c r="S1" s="195"/>
      <c r="T1" s="195"/>
      <c r="U1" s="195"/>
      <c r="V1" s="195"/>
      <c r="W1" s="195"/>
      <c r="X1" s="195"/>
      <c r="Y1" s="195"/>
    </row>
    <row r="2" spans="1:25" ht="26.25" customHeight="1">
      <c r="A2" s="33" t="s">
        <v>104</v>
      </c>
      <c r="B2" s="175" t="s">
        <v>6</v>
      </c>
      <c r="C2" s="176"/>
      <c r="D2" s="176"/>
      <c r="E2" s="176"/>
      <c r="F2" s="176"/>
      <c r="G2" s="177"/>
      <c r="H2" s="182" t="s">
        <v>105</v>
      </c>
      <c r="I2" s="183"/>
      <c r="J2" s="175" t="s">
        <v>40</v>
      </c>
      <c r="K2" s="176"/>
      <c r="L2" s="176"/>
      <c r="M2" s="176"/>
      <c r="N2" s="176"/>
      <c r="O2" s="176"/>
      <c r="P2" s="176"/>
      <c r="Q2" s="176"/>
      <c r="R2" s="176"/>
      <c r="S2" s="176"/>
      <c r="T2" s="176"/>
      <c r="U2" s="176"/>
      <c r="V2" s="176"/>
      <c r="W2" s="176"/>
      <c r="X2" s="176"/>
      <c r="Y2" s="176"/>
    </row>
    <row r="3" spans="1:25" ht="26.25" customHeight="1">
      <c r="A3" s="33" t="s">
        <v>106</v>
      </c>
      <c r="B3" s="175"/>
      <c r="C3" s="176"/>
      <c r="D3" s="176"/>
      <c r="E3" s="176"/>
      <c r="F3" s="176"/>
      <c r="G3" s="177"/>
      <c r="H3" s="40"/>
      <c r="I3" s="43" t="s">
        <v>107</v>
      </c>
      <c r="J3" s="175"/>
      <c r="K3" s="176"/>
      <c r="L3" s="176"/>
      <c r="M3" s="176"/>
      <c r="N3" s="176"/>
      <c r="O3" s="176"/>
      <c r="P3" s="176"/>
      <c r="Q3" s="176"/>
      <c r="R3" s="176"/>
      <c r="S3" s="176"/>
      <c r="T3" s="176"/>
      <c r="U3" s="176"/>
      <c r="V3" s="176"/>
      <c r="W3" s="176"/>
      <c r="X3" s="176"/>
      <c r="Y3" s="176"/>
    </row>
    <row r="4" spans="1:25" ht="27.75" customHeight="1">
      <c r="A4" s="15" t="s">
        <v>108</v>
      </c>
      <c r="B4" s="175">
        <v>2022</v>
      </c>
      <c r="C4" s="176"/>
      <c r="D4" s="176"/>
      <c r="E4" s="176"/>
      <c r="F4" s="176"/>
      <c r="G4" s="177"/>
      <c r="H4" s="182" t="s">
        <v>109</v>
      </c>
      <c r="I4" s="183"/>
      <c r="J4" s="175" t="s">
        <v>98</v>
      </c>
      <c r="K4" s="176"/>
      <c r="L4" s="176"/>
      <c r="M4" s="176"/>
      <c r="N4" s="176"/>
      <c r="O4" s="176"/>
      <c r="P4" s="176"/>
      <c r="Q4" s="176"/>
      <c r="R4" s="176"/>
      <c r="S4" s="176"/>
      <c r="T4" s="176"/>
      <c r="U4" s="176"/>
      <c r="V4" s="176"/>
      <c r="W4" s="176"/>
      <c r="X4" s="176"/>
      <c r="Y4" s="176"/>
    </row>
    <row r="5" spans="1:25" ht="38.25" customHeight="1">
      <c r="A5" s="15" t="s">
        <v>85</v>
      </c>
      <c r="B5" s="175" t="s">
        <v>87</v>
      </c>
      <c r="C5" s="176"/>
      <c r="D5" s="176"/>
      <c r="E5" s="176"/>
      <c r="F5" s="176"/>
      <c r="G5" s="177"/>
      <c r="H5" s="182" t="s">
        <v>90</v>
      </c>
      <c r="I5" s="183"/>
      <c r="J5" s="175" t="s">
        <v>91</v>
      </c>
      <c r="K5" s="176"/>
      <c r="L5" s="176"/>
      <c r="M5" s="176"/>
      <c r="N5" s="176"/>
      <c r="O5" s="176"/>
      <c r="P5" s="176"/>
      <c r="Q5" s="176"/>
      <c r="R5" s="176"/>
      <c r="S5" s="176"/>
      <c r="T5" s="176"/>
      <c r="U5" s="176"/>
      <c r="V5" s="176"/>
      <c r="W5" s="176"/>
      <c r="X5" s="176"/>
      <c r="Y5" s="176"/>
    </row>
    <row r="6" spans="1:25" ht="19.5" customHeight="1" thickBot="1">
      <c r="A6" s="184" t="s">
        <v>110</v>
      </c>
      <c r="B6" s="184"/>
      <c r="C6" s="184"/>
      <c r="D6" s="184"/>
      <c r="E6" s="184"/>
      <c r="F6" s="184"/>
      <c r="G6" s="184"/>
      <c r="H6" s="184"/>
      <c r="I6" s="184"/>
      <c r="J6" s="184"/>
      <c r="K6" s="184"/>
      <c r="L6" s="184"/>
      <c r="M6" s="184"/>
      <c r="N6" s="184"/>
      <c r="O6" s="184"/>
      <c r="P6" s="184"/>
      <c r="Q6" s="184"/>
      <c r="R6" s="184"/>
      <c r="S6" s="184"/>
      <c r="T6" s="184"/>
      <c r="U6" s="184"/>
      <c r="V6" s="184"/>
      <c r="W6" s="184"/>
      <c r="X6" s="184"/>
      <c r="Y6" s="184"/>
    </row>
    <row r="7" spans="1:25" ht="15" thickBot="1">
      <c r="A7" s="213" t="s">
        <v>111</v>
      </c>
      <c r="B7" s="214"/>
      <c r="C7" s="214"/>
      <c r="D7" s="214"/>
      <c r="E7" s="214"/>
      <c r="F7" s="214"/>
      <c r="G7" s="214"/>
      <c r="H7" s="34"/>
      <c r="I7" s="34"/>
      <c r="J7" s="34"/>
      <c r="K7" s="34"/>
      <c r="L7" s="180" t="s">
        <v>112</v>
      </c>
      <c r="M7" s="181"/>
      <c r="N7" s="181"/>
      <c r="O7" s="181"/>
      <c r="P7" s="181"/>
      <c r="Q7" s="181"/>
      <c r="R7" s="181"/>
      <c r="S7" s="181"/>
      <c r="T7" s="181"/>
      <c r="U7" s="181"/>
      <c r="V7" s="181"/>
      <c r="W7" s="181"/>
      <c r="X7" s="181"/>
      <c r="Y7" s="181"/>
    </row>
    <row r="8" spans="1:25" ht="18" customHeight="1">
      <c r="A8" s="203" t="s">
        <v>113</v>
      </c>
      <c r="B8" s="204"/>
      <c r="C8" s="204" t="s">
        <v>114</v>
      </c>
      <c r="D8" s="217" t="s">
        <v>115</v>
      </c>
      <c r="E8" s="204" t="s">
        <v>116</v>
      </c>
      <c r="F8" s="197" t="s">
        <v>117</v>
      </c>
      <c r="G8" s="197" t="s">
        <v>118</v>
      </c>
      <c r="H8" s="220" t="s">
        <v>119</v>
      </c>
      <c r="I8" s="221"/>
      <c r="J8" s="230" t="s">
        <v>120</v>
      </c>
      <c r="K8" s="231"/>
      <c r="L8" s="228"/>
      <c r="M8" s="229"/>
      <c r="N8" s="229"/>
      <c r="O8" s="229"/>
      <c r="P8" s="16"/>
      <c r="Q8" s="16"/>
      <c r="R8" s="16"/>
      <c r="S8" s="237"/>
      <c r="T8" s="238"/>
      <c r="U8" s="238"/>
      <c r="V8" s="238"/>
      <c r="W8" s="238"/>
      <c r="X8" s="238"/>
      <c r="Y8" s="238"/>
    </row>
    <row r="9" spans="1:25" ht="18" customHeight="1">
      <c r="A9" s="205"/>
      <c r="B9" s="206"/>
      <c r="C9" s="206"/>
      <c r="D9" s="218"/>
      <c r="E9" s="206"/>
      <c r="F9" s="198"/>
      <c r="G9" s="198"/>
      <c r="H9" s="222"/>
      <c r="I9" s="223"/>
      <c r="J9" s="232"/>
      <c r="K9" s="233"/>
      <c r="L9" s="234" t="s">
        <v>121</v>
      </c>
      <c r="M9" s="235"/>
      <c r="N9" s="235"/>
      <c r="O9" s="235"/>
      <c r="P9" s="235"/>
      <c r="Q9" s="235"/>
      <c r="R9" s="236"/>
      <c r="S9" s="224" t="s">
        <v>122</v>
      </c>
      <c r="T9" s="225"/>
      <c r="U9" s="225"/>
      <c r="V9" s="225"/>
      <c r="W9" s="225"/>
      <c r="X9" s="225"/>
      <c r="Y9" s="225"/>
    </row>
    <row r="10" spans="1:25" ht="18" customHeight="1" thickBot="1">
      <c r="A10" s="207"/>
      <c r="B10" s="208"/>
      <c r="C10" s="208"/>
      <c r="D10" s="218"/>
      <c r="E10" s="208"/>
      <c r="F10" s="199"/>
      <c r="G10" s="199"/>
      <c r="H10" s="215" t="s">
        <v>123</v>
      </c>
      <c r="I10" s="191" t="s">
        <v>124</v>
      </c>
      <c r="J10" s="215" t="s">
        <v>123</v>
      </c>
      <c r="K10" s="191" t="s">
        <v>124</v>
      </c>
      <c r="L10" s="228" t="s">
        <v>125</v>
      </c>
      <c r="M10" s="229"/>
      <c r="N10" s="229"/>
      <c r="O10" s="229"/>
      <c r="P10" s="229"/>
      <c r="Q10" s="229"/>
      <c r="R10" s="239"/>
      <c r="S10" s="226" t="s">
        <v>125</v>
      </c>
      <c r="T10" s="227"/>
      <c r="U10" s="227"/>
      <c r="V10" s="227"/>
      <c r="W10" s="227"/>
      <c r="X10" s="227"/>
      <c r="Y10" s="227"/>
    </row>
    <row r="11" spans="1:25" ht="47.25" customHeight="1" thickBot="1">
      <c r="A11" s="209"/>
      <c r="B11" s="210"/>
      <c r="C11" s="210"/>
      <c r="D11" s="219"/>
      <c r="E11" s="210"/>
      <c r="F11" s="200"/>
      <c r="G11" s="200"/>
      <c r="H11" s="216"/>
      <c r="I11" s="192"/>
      <c r="J11" s="216"/>
      <c r="K11" s="192"/>
      <c r="L11" s="17" t="s">
        <v>126</v>
      </c>
      <c r="M11" s="17" t="s">
        <v>127</v>
      </c>
      <c r="N11" s="18" t="s">
        <v>128</v>
      </c>
      <c r="O11" s="18" t="s">
        <v>129</v>
      </c>
      <c r="P11" s="19" t="s">
        <v>130</v>
      </c>
      <c r="Q11" s="19" t="s">
        <v>131</v>
      </c>
      <c r="R11" s="31" t="s">
        <v>132</v>
      </c>
      <c r="S11" s="41" t="s">
        <v>126</v>
      </c>
      <c r="T11" s="20" t="s">
        <v>127</v>
      </c>
      <c r="U11" s="29" t="s">
        <v>128</v>
      </c>
      <c r="V11" s="29" t="s">
        <v>129</v>
      </c>
      <c r="W11" s="30" t="s">
        <v>130</v>
      </c>
      <c r="X11" s="30" t="s">
        <v>131</v>
      </c>
      <c r="Y11" s="20" t="s">
        <v>132</v>
      </c>
    </row>
    <row r="12" spans="1:25" ht="87">
      <c r="A12" s="201" t="s">
        <v>133</v>
      </c>
      <c r="B12" s="32" t="s">
        <v>134</v>
      </c>
      <c r="C12" s="32" t="s">
        <v>134</v>
      </c>
      <c r="D12" s="32" t="s">
        <v>135</v>
      </c>
      <c r="E12" s="45" t="s">
        <v>101</v>
      </c>
      <c r="F12" s="23" t="s">
        <v>136</v>
      </c>
      <c r="G12" s="23" t="s">
        <v>136</v>
      </c>
      <c r="H12" s="35">
        <v>109</v>
      </c>
      <c r="I12" s="21">
        <v>2335691983</v>
      </c>
      <c r="J12" s="35">
        <v>134</v>
      </c>
      <c r="K12" s="21">
        <v>6846464064</v>
      </c>
      <c r="L12" s="72">
        <v>112</v>
      </c>
      <c r="M12" s="21">
        <v>3590191071</v>
      </c>
      <c r="N12" s="11">
        <f>IFERROR((1-(L12/H12)),0)</f>
        <v>-2.7522935779816571E-2</v>
      </c>
      <c r="O12" s="11">
        <f>IFERROR((1-(M12/I12)),0)</f>
        <v>-0.53709953929314835</v>
      </c>
      <c r="P12" s="12">
        <f>IFERROR((N12/G12),0)</f>
        <v>0</v>
      </c>
      <c r="Q12" s="12">
        <f>IFERROR((O12/F12),0)</f>
        <v>0</v>
      </c>
      <c r="R12" s="61" t="s">
        <v>137</v>
      </c>
      <c r="S12" s="62">
        <f>L12</f>
        <v>112</v>
      </c>
      <c r="T12" s="63">
        <f>+M12</f>
        <v>3590191071</v>
      </c>
      <c r="U12" s="9">
        <f>IFERROR((1-(S12/J12)),0)</f>
        <v>0.16417910447761197</v>
      </c>
      <c r="V12" s="9">
        <f>IFERROR((1-(T12/K12)),0)</f>
        <v>0.47561382964413668</v>
      </c>
      <c r="W12" s="10">
        <f>IFERROR((U12/G12),0)</f>
        <v>0</v>
      </c>
      <c r="X12" s="10">
        <f>IFERROR((V12/F12),0)</f>
        <v>0</v>
      </c>
      <c r="Y12" s="49" t="s">
        <v>138</v>
      </c>
    </row>
    <row r="13" spans="1:25" s="111" customFormat="1" ht="99" customHeight="1">
      <c r="A13" s="202"/>
      <c r="B13" s="97" t="s">
        <v>139</v>
      </c>
      <c r="C13" s="97" t="s">
        <v>140</v>
      </c>
      <c r="D13" s="97" t="s">
        <v>141</v>
      </c>
      <c r="E13" s="98" t="s">
        <v>99</v>
      </c>
      <c r="F13" s="99">
        <v>0.02</v>
      </c>
      <c r="G13" s="99">
        <v>0</v>
      </c>
      <c r="H13" s="100">
        <v>525.5</v>
      </c>
      <c r="I13" s="101">
        <v>7976893</v>
      </c>
      <c r="J13" s="100">
        <v>983.5</v>
      </c>
      <c r="K13" s="102">
        <v>15166439</v>
      </c>
      <c r="L13" s="100">
        <v>257</v>
      </c>
      <c r="M13" s="102">
        <v>3823100</v>
      </c>
      <c r="N13" s="103">
        <f>IFERROR((1-(L13/H13)),0)</f>
        <v>0.51094196003805892</v>
      </c>
      <c r="O13" s="103">
        <f t="shared" ref="O13:O33" si="0">IFERROR((1-(M13/I13)),0)</f>
        <v>0.52072818326634196</v>
      </c>
      <c r="P13" s="104">
        <f t="shared" ref="P13:P33" si="1">IFERROR((N13/G13),0)</f>
        <v>0</v>
      </c>
      <c r="Q13" s="104">
        <f t="shared" ref="Q13:Q33" si="2">IFERROR((O13/F13),0)</f>
        <v>26.036409163317096</v>
      </c>
      <c r="R13" s="105" t="s">
        <v>142</v>
      </c>
      <c r="S13" s="106">
        <f>L13</f>
        <v>257</v>
      </c>
      <c r="T13" s="107">
        <f t="shared" ref="T13:T34" si="3">+M13</f>
        <v>3823100</v>
      </c>
      <c r="U13" s="108">
        <f t="shared" ref="U13:U34" si="4">IFERROR((1-(S13/J13)),0)</f>
        <v>0.73868835790543974</v>
      </c>
      <c r="V13" s="108">
        <f t="shared" ref="V13:V34" si="5">IFERROR((1-(T13/K13)),0)</f>
        <v>0.74792368861273228</v>
      </c>
      <c r="W13" s="109">
        <f t="shared" ref="W13:W34" si="6">IFERROR((U13/G13),0)</f>
        <v>0</v>
      </c>
      <c r="X13" s="109">
        <f t="shared" ref="X13:X34" si="7">IFERROR((V13/F13),0)</f>
        <v>37.396184430636616</v>
      </c>
      <c r="Y13" s="110" t="s">
        <v>138</v>
      </c>
    </row>
    <row r="14" spans="1:25" ht="87">
      <c r="A14" s="44" t="s">
        <v>143</v>
      </c>
      <c r="B14" s="32" t="s">
        <v>134</v>
      </c>
      <c r="C14" s="32" t="s">
        <v>134</v>
      </c>
      <c r="D14" s="32" t="s">
        <v>135</v>
      </c>
      <c r="E14" s="45" t="s">
        <v>101</v>
      </c>
      <c r="F14" s="23" t="s">
        <v>136</v>
      </c>
      <c r="G14" s="23" t="s">
        <v>136</v>
      </c>
      <c r="H14" s="58">
        <v>24</v>
      </c>
      <c r="I14" s="48">
        <v>279457377</v>
      </c>
      <c r="J14" s="58">
        <v>62</v>
      </c>
      <c r="K14" s="48">
        <v>1891488093</v>
      </c>
      <c r="L14" s="58">
        <v>59</v>
      </c>
      <c r="M14" s="48">
        <v>1479346137</v>
      </c>
      <c r="N14" s="11">
        <f>IFERROR((1-(L14/H14)),0)</f>
        <v>-1.4583333333333335</v>
      </c>
      <c r="O14" s="11">
        <f>IFERROR((1-(M14/I14)),0)</f>
        <v>-4.2936378093894438</v>
      </c>
      <c r="P14" s="12">
        <f>IFERROR((N14/G14),0)</f>
        <v>0</v>
      </c>
      <c r="Q14" s="12">
        <f>IFERROR((O14/F14),0)</f>
        <v>0</v>
      </c>
      <c r="R14" s="61" t="s">
        <v>144</v>
      </c>
      <c r="S14" s="62">
        <v>64</v>
      </c>
      <c r="T14" s="63">
        <v>3813840631</v>
      </c>
      <c r="U14" s="9">
        <f>IFERROR((1-(S14/J14)),0)</f>
        <v>-3.2258064516129004E-2</v>
      </c>
      <c r="V14" s="9">
        <f>IFERROR((1-(T14/K14)),0)</f>
        <v>-1.0163175465466701</v>
      </c>
      <c r="W14" s="10">
        <f>IFERROR((U14/G14),0)</f>
        <v>0</v>
      </c>
      <c r="X14" s="10">
        <f>IFERROR((V14/F14),0)</f>
        <v>0</v>
      </c>
      <c r="Y14" s="96" t="s">
        <v>145</v>
      </c>
    </row>
    <row r="15" spans="1:25" ht="79.5" customHeight="1">
      <c r="A15" s="193" t="s">
        <v>146</v>
      </c>
      <c r="B15" s="194" t="s">
        <v>147</v>
      </c>
      <c r="C15" s="22" t="s">
        <v>148</v>
      </c>
      <c r="D15" s="22" t="s">
        <v>149</v>
      </c>
      <c r="E15" s="45" t="s">
        <v>101</v>
      </c>
      <c r="F15" s="23" t="s">
        <v>136</v>
      </c>
      <c r="G15" s="23" t="s">
        <v>136</v>
      </c>
      <c r="H15" s="23" t="s">
        <v>136</v>
      </c>
      <c r="I15" s="23" t="s">
        <v>136</v>
      </c>
      <c r="J15" s="23" t="s">
        <v>136</v>
      </c>
      <c r="K15" s="23" t="s">
        <v>136</v>
      </c>
      <c r="L15" s="23" t="s">
        <v>136</v>
      </c>
      <c r="M15" s="23" t="s">
        <v>136</v>
      </c>
      <c r="N15" s="11">
        <f t="shared" ref="N15:N33" si="8">IFERROR((1-(L15/H15)),0)</f>
        <v>0</v>
      </c>
      <c r="O15" s="11">
        <f t="shared" si="0"/>
        <v>0</v>
      </c>
      <c r="P15" s="12">
        <f t="shared" si="1"/>
        <v>0</v>
      </c>
      <c r="Q15" s="12">
        <f t="shared" si="2"/>
        <v>0</v>
      </c>
      <c r="R15" s="211" t="s">
        <v>150</v>
      </c>
      <c r="S15" s="62" t="str">
        <f>L15</f>
        <v>N/A</v>
      </c>
      <c r="T15" s="63" t="str">
        <f t="shared" si="3"/>
        <v>N/A</v>
      </c>
      <c r="U15" s="9">
        <f t="shared" si="4"/>
        <v>0</v>
      </c>
      <c r="V15" s="9">
        <f t="shared" si="5"/>
        <v>0</v>
      </c>
      <c r="W15" s="10">
        <f t="shared" si="6"/>
        <v>0</v>
      </c>
      <c r="X15" s="10">
        <f t="shared" si="7"/>
        <v>0</v>
      </c>
      <c r="Y15" s="172" t="s">
        <v>151</v>
      </c>
    </row>
    <row r="16" spans="1:25" ht="34.35" customHeight="1">
      <c r="A16" s="193"/>
      <c r="B16" s="194"/>
      <c r="C16" s="22" t="s">
        <v>152</v>
      </c>
      <c r="D16" s="22" t="s">
        <v>153</v>
      </c>
      <c r="E16" s="45" t="s">
        <v>101</v>
      </c>
      <c r="F16" s="23" t="s">
        <v>136</v>
      </c>
      <c r="G16" s="23" t="s">
        <v>136</v>
      </c>
      <c r="H16" s="23" t="s">
        <v>136</v>
      </c>
      <c r="I16" s="23" t="s">
        <v>136</v>
      </c>
      <c r="J16" s="23" t="s">
        <v>136</v>
      </c>
      <c r="K16" s="23" t="s">
        <v>136</v>
      </c>
      <c r="L16" s="23" t="s">
        <v>136</v>
      </c>
      <c r="M16" s="23" t="s">
        <v>136</v>
      </c>
      <c r="N16" s="11">
        <f t="shared" si="8"/>
        <v>0</v>
      </c>
      <c r="O16" s="11">
        <f t="shared" si="0"/>
        <v>0</v>
      </c>
      <c r="P16" s="12">
        <f t="shared" si="1"/>
        <v>0</v>
      </c>
      <c r="Q16" s="12">
        <f t="shared" si="2"/>
        <v>0</v>
      </c>
      <c r="R16" s="212"/>
      <c r="S16" s="62" t="str">
        <f t="shared" ref="S16:S34" si="9">L16</f>
        <v>N/A</v>
      </c>
      <c r="T16" s="63" t="str">
        <f t="shared" si="3"/>
        <v>N/A</v>
      </c>
      <c r="U16" s="9">
        <f t="shared" si="4"/>
        <v>0</v>
      </c>
      <c r="V16" s="9">
        <f t="shared" si="5"/>
        <v>0</v>
      </c>
      <c r="W16" s="10">
        <f t="shared" si="6"/>
        <v>0</v>
      </c>
      <c r="X16" s="10">
        <f t="shared" si="7"/>
        <v>0</v>
      </c>
      <c r="Y16" s="173"/>
    </row>
    <row r="17" spans="1:25" ht="101.45">
      <c r="A17" s="193" t="s">
        <v>154</v>
      </c>
      <c r="B17" s="194" t="s">
        <v>155</v>
      </c>
      <c r="C17" s="22" t="s">
        <v>156</v>
      </c>
      <c r="D17" s="22" t="s">
        <v>157</v>
      </c>
      <c r="E17" s="47" t="s">
        <v>99</v>
      </c>
      <c r="F17" s="46">
        <v>0.01</v>
      </c>
      <c r="G17" s="46">
        <v>0</v>
      </c>
      <c r="H17" s="50">
        <v>6</v>
      </c>
      <c r="I17" s="21">
        <v>3137713</v>
      </c>
      <c r="J17" s="50">
        <v>7</v>
      </c>
      <c r="K17" s="48">
        <v>6210797</v>
      </c>
      <c r="L17" s="50">
        <v>7</v>
      </c>
      <c r="M17" s="25">
        <v>2851627</v>
      </c>
      <c r="N17" s="11">
        <f t="shared" si="8"/>
        <v>-0.16666666666666674</v>
      </c>
      <c r="O17" s="11">
        <f t="shared" si="0"/>
        <v>9.1176599006983716E-2</v>
      </c>
      <c r="P17" s="12">
        <f t="shared" si="1"/>
        <v>0</v>
      </c>
      <c r="Q17" s="12">
        <f t="shared" si="2"/>
        <v>9.1176599006983707</v>
      </c>
      <c r="R17" s="61" t="s">
        <v>158</v>
      </c>
      <c r="S17" s="62">
        <f t="shared" si="9"/>
        <v>7</v>
      </c>
      <c r="T17" s="63">
        <f t="shared" si="3"/>
        <v>2851627</v>
      </c>
      <c r="U17" s="9">
        <f t="shared" si="4"/>
        <v>0</v>
      </c>
      <c r="V17" s="9">
        <f t="shared" si="5"/>
        <v>0.54085973185083969</v>
      </c>
      <c r="W17" s="10">
        <f t="shared" si="6"/>
        <v>0</v>
      </c>
      <c r="X17" s="10">
        <f t="shared" si="7"/>
        <v>54.085973185083965</v>
      </c>
      <c r="Y17" s="49" t="s">
        <v>159</v>
      </c>
    </row>
    <row r="18" spans="1:25" ht="74.099999999999994" customHeight="1">
      <c r="A18" s="193"/>
      <c r="B18" s="194"/>
      <c r="C18" s="22" t="s">
        <v>160</v>
      </c>
      <c r="D18" s="22" t="s">
        <v>161</v>
      </c>
      <c r="E18" s="47" t="s">
        <v>99</v>
      </c>
      <c r="F18" s="46">
        <v>0</v>
      </c>
      <c r="G18" s="46">
        <v>0</v>
      </c>
      <c r="H18" s="36">
        <v>0</v>
      </c>
      <c r="I18" s="21">
        <v>0</v>
      </c>
      <c r="J18" s="36">
        <v>0</v>
      </c>
      <c r="K18" s="36">
        <v>0</v>
      </c>
      <c r="L18" s="24">
        <v>0</v>
      </c>
      <c r="M18" s="25">
        <v>0</v>
      </c>
      <c r="N18" s="11">
        <f t="shared" si="8"/>
        <v>0</v>
      </c>
      <c r="O18" s="11">
        <f t="shared" si="0"/>
        <v>0</v>
      </c>
      <c r="P18" s="12">
        <f t="shared" si="1"/>
        <v>0</v>
      </c>
      <c r="Q18" s="12">
        <f t="shared" si="2"/>
        <v>0</v>
      </c>
      <c r="R18" s="61" t="s">
        <v>162</v>
      </c>
      <c r="S18" s="62">
        <f t="shared" si="9"/>
        <v>0</v>
      </c>
      <c r="T18" s="63">
        <f>+M18</f>
        <v>0</v>
      </c>
      <c r="U18" s="9">
        <f t="shared" si="4"/>
        <v>0</v>
      </c>
      <c r="V18" s="9">
        <f t="shared" si="5"/>
        <v>0</v>
      </c>
      <c r="W18" s="10">
        <f t="shared" si="6"/>
        <v>0</v>
      </c>
      <c r="X18" s="10">
        <f t="shared" si="7"/>
        <v>0</v>
      </c>
      <c r="Y18" s="49" t="s">
        <v>159</v>
      </c>
    </row>
    <row r="19" spans="1:25" ht="163.35" customHeight="1">
      <c r="A19" s="193"/>
      <c r="B19" s="22" t="s">
        <v>163</v>
      </c>
      <c r="C19" s="22" t="s">
        <v>164</v>
      </c>
      <c r="D19" s="22" t="s">
        <v>157</v>
      </c>
      <c r="E19" s="47" t="s">
        <v>99</v>
      </c>
      <c r="F19" s="46">
        <v>0.01</v>
      </c>
      <c r="G19" s="46">
        <v>0</v>
      </c>
      <c r="H19" s="56">
        <v>30</v>
      </c>
      <c r="I19" s="21">
        <v>21590540</v>
      </c>
      <c r="J19" s="56">
        <v>30</v>
      </c>
      <c r="K19" s="48">
        <v>43826600</v>
      </c>
      <c r="L19" s="56">
        <v>30</v>
      </c>
      <c r="M19" s="25">
        <v>21175800</v>
      </c>
      <c r="N19" s="11">
        <f t="shared" si="8"/>
        <v>0</v>
      </c>
      <c r="O19" s="11">
        <f t="shared" si="0"/>
        <v>1.9209338904909279E-2</v>
      </c>
      <c r="P19" s="12">
        <f t="shared" si="1"/>
        <v>0</v>
      </c>
      <c r="Q19" s="12">
        <f t="shared" si="2"/>
        <v>1.9209338904909279</v>
      </c>
      <c r="R19" s="61" t="s">
        <v>165</v>
      </c>
      <c r="S19" s="62">
        <f t="shared" si="9"/>
        <v>30</v>
      </c>
      <c r="T19" s="63">
        <f t="shared" si="3"/>
        <v>21175800</v>
      </c>
      <c r="U19" s="9">
        <f t="shared" si="4"/>
        <v>0</v>
      </c>
      <c r="V19" s="9">
        <f t="shared" si="5"/>
        <v>0.5168276799934286</v>
      </c>
      <c r="W19" s="10">
        <f t="shared" si="6"/>
        <v>0</v>
      </c>
      <c r="X19" s="10">
        <f t="shared" si="7"/>
        <v>51.682767999342857</v>
      </c>
      <c r="Y19" s="49" t="s">
        <v>159</v>
      </c>
    </row>
    <row r="20" spans="1:25" ht="57.95">
      <c r="A20" s="193"/>
      <c r="B20" s="194" t="s">
        <v>166</v>
      </c>
      <c r="C20" s="22" t="s">
        <v>167</v>
      </c>
      <c r="D20" s="22" t="s">
        <v>153</v>
      </c>
      <c r="E20" s="45" t="s">
        <v>101</v>
      </c>
      <c r="F20" s="23" t="s">
        <v>136</v>
      </c>
      <c r="G20" s="23" t="s">
        <v>136</v>
      </c>
      <c r="H20" s="23" t="s">
        <v>136</v>
      </c>
      <c r="I20" s="23" t="s">
        <v>136</v>
      </c>
      <c r="J20" s="23" t="s">
        <v>136</v>
      </c>
      <c r="K20" s="23" t="s">
        <v>136</v>
      </c>
      <c r="L20" s="23" t="s">
        <v>136</v>
      </c>
      <c r="M20" s="23" t="s">
        <v>136</v>
      </c>
      <c r="N20" s="11">
        <f t="shared" si="8"/>
        <v>0</v>
      </c>
      <c r="O20" s="11">
        <f t="shared" si="0"/>
        <v>0</v>
      </c>
      <c r="P20" s="12">
        <f t="shared" si="1"/>
        <v>0</v>
      </c>
      <c r="Q20" s="12">
        <f t="shared" si="2"/>
        <v>0</v>
      </c>
      <c r="R20" s="61" t="s">
        <v>168</v>
      </c>
      <c r="S20" s="62" t="str">
        <f t="shared" si="9"/>
        <v>N/A</v>
      </c>
      <c r="T20" s="63" t="str">
        <f t="shared" si="3"/>
        <v>N/A</v>
      </c>
      <c r="U20" s="9">
        <f t="shared" si="4"/>
        <v>0</v>
      </c>
      <c r="V20" s="9">
        <f t="shared" si="5"/>
        <v>0</v>
      </c>
      <c r="W20" s="10">
        <f t="shared" si="6"/>
        <v>0</v>
      </c>
      <c r="X20" s="10">
        <f t="shared" si="7"/>
        <v>0</v>
      </c>
      <c r="Y20" s="49" t="s">
        <v>159</v>
      </c>
    </row>
    <row r="21" spans="1:25" ht="57.95">
      <c r="A21" s="193"/>
      <c r="B21" s="194"/>
      <c r="C21" s="22" t="s">
        <v>169</v>
      </c>
      <c r="D21" s="22" t="s">
        <v>170</v>
      </c>
      <c r="E21" s="45" t="s">
        <v>101</v>
      </c>
      <c r="F21" s="23" t="s">
        <v>136</v>
      </c>
      <c r="G21" s="23" t="s">
        <v>136</v>
      </c>
      <c r="H21" s="56">
        <v>3</v>
      </c>
      <c r="I21" s="55">
        <v>0</v>
      </c>
      <c r="J21" s="59">
        <v>3</v>
      </c>
      <c r="K21" s="36">
        <v>0</v>
      </c>
      <c r="L21" s="56">
        <v>3</v>
      </c>
      <c r="M21" s="57">
        <v>0</v>
      </c>
      <c r="N21" s="11">
        <f t="shared" si="8"/>
        <v>0</v>
      </c>
      <c r="O21" s="11">
        <f t="shared" si="0"/>
        <v>0</v>
      </c>
      <c r="P21" s="12">
        <f t="shared" si="1"/>
        <v>0</v>
      </c>
      <c r="Q21" s="12">
        <f t="shared" si="2"/>
        <v>0</v>
      </c>
      <c r="R21" s="61" t="s">
        <v>171</v>
      </c>
      <c r="S21" s="62">
        <f t="shared" si="9"/>
        <v>3</v>
      </c>
      <c r="T21" s="63">
        <f t="shared" si="3"/>
        <v>0</v>
      </c>
      <c r="U21" s="9">
        <f t="shared" si="4"/>
        <v>0</v>
      </c>
      <c r="V21" s="9">
        <f t="shared" si="5"/>
        <v>0</v>
      </c>
      <c r="W21" s="10">
        <f t="shared" si="6"/>
        <v>0</v>
      </c>
      <c r="X21" s="10">
        <f t="shared" si="7"/>
        <v>0</v>
      </c>
      <c r="Y21" s="49" t="s">
        <v>159</v>
      </c>
    </row>
    <row r="22" spans="1:25" ht="132" customHeight="1">
      <c r="A22" s="193"/>
      <c r="B22" s="194"/>
      <c r="C22" s="22" t="s">
        <v>172</v>
      </c>
      <c r="D22" s="22" t="s">
        <v>153</v>
      </c>
      <c r="E22" s="45" t="s">
        <v>101</v>
      </c>
      <c r="F22" s="23" t="s">
        <v>136</v>
      </c>
      <c r="G22" s="23" t="s">
        <v>136</v>
      </c>
      <c r="H22" s="23" t="s">
        <v>136</v>
      </c>
      <c r="I22" s="55">
        <v>4249694</v>
      </c>
      <c r="J22" s="23" t="s">
        <v>136</v>
      </c>
      <c r="K22" s="48">
        <v>11213686</v>
      </c>
      <c r="L22" s="23" t="s">
        <v>136</v>
      </c>
      <c r="M22" s="57">
        <v>3217258</v>
      </c>
      <c r="N22" s="11">
        <f t="shared" si="8"/>
        <v>0</v>
      </c>
      <c r="O22" s="11">
        <f t="shared" si="0"/>
        <v>0.24294360958694905</v>
      </c>
      <c r="P22" s="12">
        <f t="shared" si="1"/>
        <v>0</v>
      </c>
      <c r="Q22" s="12">
        <f t="shared" si="2"/>
        <v>0</v>
      </c>
      <c r="R22" s="61" t="s">
        <v>173</v>
      </c>
      <c r="S22" s="62" t="str">
        <f t="shared" si="9"/>
        <v>N/A</v>
      </c>
      <c r="T22" s="63">
        <f t="shared" si="3"/>
        <v>3217258</v>
      </c>
      <c r="U22" s="9">
        <f t="shared" si="4"/>
        <v>0</v>
      </c>
      <c r="V22" s="9">
        <f t="shared" si="5"/>
        <v>0.71309540859267861</v>
      </c>
      <c r="W22" s="10">
        <f t="shared" si="6"/>
        <v>0</v>
      </c>
      <c r="X22" s="10">
        <f t="shared" si="7"/>
        <v>0</v>
      </c>
      <c r="Y22" s="49" t="s">
        <v>159</v>
      </c>
    </row>
    <row r="23" spans="1:25" ht="101.45">
      <c r="A23" s="193"/>
      <c r="B23" s="194"/>
      <c r="C23" s="22" t="s">
        <v>174</v>
      </c>
      <c r="D23" s="22" t="s">
        <v>175</v>
      </c>
      <c r="E23" s="45" t="s">
        <v>101</v>
      </c>
      <c r="F23" s="23" t="s">
        <v>136</v>
      </c>
      <c r="G23" s="23" t="s">
        <v>136</v>
      </c>
      <c r="H23" s="59">
        <v>396.92</v>
      </c>
      <c r="I23" s="53">
        <v>3434082</v>
      </c>
      <c r="J23" s="59">
        <v>874.07</v>
      </c>
      <c r="K23" s="52">
        <v>7681974</v>
      </c>
      <c r="L23" s="59">
        <v>215.57</v>
      </c>
      <c r="M23" s="54">
        <v>2399687</v>
      </c>
      <c r="N23" s="11">
        <f t="shared" si="8"/>
        <v>0.45689307669051704</v>
      </c>
      <c r="O23" s="11">
        <f t="shared" si="0"/>
        <v>0.30121441479848177</v>
      </c>
      <c r="P23" s="12">
        <f t="shared" si="1"/>
        <v>0</v>
      </c>
      <c r="Q23" s="12">
        <f t="shared" si="2"/>
        <v>0</v>
      </c>
      <c r="R23" s="61" t="s">
        <v>176</v>
      </c>
      <c r="S23" s="62">
        <f t="shared" si="9"/>
        <v>215.57</v>
      </c>
      <c r="T23" s="63">
        <f t="shared" si="3"/>
        <v>2399687</v>
      </c>
      <c r="U23" s="9">
        <f t="shared" si="4"/>
        <v>0.75337215554818271</v>
      </c>
      <c r="V23" s="9">
        <f t="shared" si="5"/>
        <v>0.68762104636126087</v>
      </c>
      <c r="W23" s="10">
        <f t="shared" si="6"/>
        <v>0</v>
      </c>
      <c r="X23" s="10">
        <f t="shared" si="7"/>
        <v>0</v>
      </c>
      <c r="Y23" s="49" t="s">
        <v>159</v>
      </c>
    </row>
    <row r="24" spans="1:25" ht="132" customHeight="1">
      <c r="A24" s="193"/>
      <c r="B24" s="178" t="s">
        <v>177</v>
      </c>
      <c r="C24" s="22" t="s">
        <v>178</v>
      </c>
      <c r="D24" s="22" t="s">
        <v>179</v>
      </c>
      <c r="E24" s="45" t="s">
        <v>101</v>
      </c>
      <c r="F24" s="23" t="s">
        <v>136</v>
      </c>
      <c r="G24" s="23" t="s">
        <v>136</v>
      </c>
      <c r="H24" s="64">
        <v>66308</v>
      </c>
      <c r="I24" s="65">
        <v>8815318</v>
      </c>
      <c r="J24" s="64">
        <v>221756</v>
      </c>
      <c r="K24" s="66">
        <v>36018718</v>
      </c>
      <c r="L24" s="59">
        <f>314816</f>
        <v>314816</v>
      </c>
      <c r="M24" s="67">
        <v>57611328</v>
      </c>
      <c r="N24" s="11">
        <f t="shared" si="8"/>
        <v>-3.7477830729323758</v>
      </c>
      <c r="O24" s="11">
        <f t="shared" si="0"/>
        <v>-5.5353658257138312</v>
      </c>
      <c r="P24" s="12">
        <f t="shared" si="1"/>
        <v>0</v>
      </c>
      <c r="Q24" s="12">
        <f t="shared" si="2"/>
        <v>0</v>
      </c>
      <c r="R24" s="61" t="s">
        <v>180</v>
      </c>
      <c r="S24" s="62">
        <f t="shared" si="9"/>
        <v>314816</v>
      </c>
      <c r="T24" s="63">
        <f t="shared" si="3"/>
        <v>57611328</v>
      </c>
      <c r="U24" s="9">
        <f t="shared" si="4"/>
        <v>-0.4196504265949963</v>
      </c>
      <c r="V24" s="9">
        <f t="shared" si="5"/>
        <v>-0.59948302435417045</v>
      </c>
      <c r="W24" s="10">
        <f t="shared" si="6"/>
        <v>0</v>
      </c>
      <c r="X24" s="10">
        <f t="shared" si="7"/>
        <v>0</v>
      </c>
      <c r="Y24" s="49" t="s">
        <v>159</v>
      </c>
    </row>
    <row r="25" spans="1:25" ht="121.35" customHeight="1">
      <c r="A25" s="193"/>
      <c r="B25" s="179"/>
      <c r="C25" s="22" t="s">
        <v>181</v>
      </c>
      <c r="D25" s="22" t="s">
        <v>182</v>
      </c>
      <c r="E25" s="45" t="s">
        <v>101</v>
      </c>
      <c r="F25" s="23" t="s">
        <v>136</v>
      </c>
      <c r="G25" s="23" t="s">
        <v>136</v>
      </c>
      <c r="H25" s="64">
        <f>2965</f>
        <v>2965</v>
      </c>
      <c r="I25" s="65">
        <v>465545</v>
      </c>
      <c r="J25" s="64">
        <f>10421</f>
        <v>10421</v>
      </c>
      <c r="K25" s="66">
        <v>1770345</v>
      </c>
      <c r="L25" s="68">
        <f>12718</f>
        <v>12718</v>
      </c>
      <c r="M25" s="67">
        <v>2327394</v>
      </c>
      <c r="N25" s="11">
        <f t="shared" si="8"/>
        <v>-3.2893760539629007</v>
      </c>
      <c r="O25" s="11">
        <f t="shared" si="0"/>
        <v>-3.9992890053593104</v>
      </c>
      <c r="P25" s="12">
        <f t="shared" si="1"/>
        <v>0</v>
      </c>
      <c r="Q25" s="12">
        <f t="shared" si="2"/>
        <v>0</v>
      </c>
      <c r="R25" s="61" t="s">
        <v>183</v>
      </c>
      <c r="S25" s="62">
        <f t="shared" si="9"/>
        <v>12718</v>
      </c>
      <c r="T25" s="63">
        <f t="shared" si="3"/>
        <v>2327394</v>
      </c>
      <c r="U25" s="9">
        <f t="shared" si="4"/>
        <v>-0.22042030515305644</v>
      </c>
      <c r="V25" s="9">
        <f t="shared" si="5"/>
        <v>-0.31465561797276798</v>
      </c>
      <c r="W25" s="10">
        <f t="shared" si="6"/>
        <v>0</v>
      </c>
      <c r="X25" s="10">
        <f t="shared" si="7"/>
        <v>0</v>
      </c>
      <c r="Y25" s="49" t="s">
        <v>159</v>
      </c>
    </row>
    <row r="26" spans="1:25" ht="72.599999999999994">
      <c r="A26" s="193"/>
      <c r="B26" s="188" t="s">
        <v>184</v>
      </c>
      <c r="C26" s="22" t="s">
        <v>185</v>
      </c>
      <c r="D26" s="22" t="s">
        <v>153</v>
      </c>
      <c r="E26" s="47" t="s">
        <v>99</v>
      </c>
      <c r="F26" s="46">
        <v>0.01</v>
      </c>
      <c r="G26" s="46" t="s">
        <v>136</v>
      </c>
      <c r="H26" s="46" t="s">
        <v>136</v>
      </c>
      <c r="I26" s="21">
        <v>0</v>
      </c>
      <c r="J26" s="46" t="s">
        <v>136</v>
      </c>
      <c r="K26" s="36">
        <v>0</v>
      </c>
      <c r="L26" s="46" t="s">
        <v>136</v>
      </c>
      <c r="M26" s="25">
        <v>0</v>
      </c>
      <c r="N26" s="11">
        <f t="shared" si="8"/>
        <v>0</v>
      </c>
      <c r="O26" s="11">
        <f t="shared" si="0"/>
        <v>0</v>
      </c>
      <c r="P26" s="12">
        <f t="shared" si="1"/>
        <v>0</v>
      </c>
      <c r="Q26" s="12">
        <f t="shared" si="2"/>
        <v>0</v>
      </c>
      <c r="R26" s="61" t="s">
        <v>186</v>
      </c>
      <c r="S26" s="62" t="str">
        <f t="shared" si="9"/>
        <v>N/A</v>
      </c>
      <c r="T26" s="63">
        <f t="shared" si="3"/>
        <v>0</v>
      </c>
      <c r="U26" s="9">
        <f t="shared" si="4"/>
        <v>0</v>
      </c>
      <c r="V26" s="9">
        <f t="shared" si="5"/>
        <v>0</v>
      </c>
      <c r="W26" s="10">
        <f t="shared" si="6"/>
        <v>0</v>
      </c>
      <c r="X26" s="10">
        <f t="shared" si="7"/>
        <v>0</v>
      </c>
      <c r="Y26" s="49" t="s">
        <v>138</v>
      </c>
    </row>
    <row r="27" spans="1:25" ht="68.25" customHeight="1">
      <c r="A27" s="193"/>
      <c r="B27" s="196"/>
      <c r="C27" s="22" t="s">
        <v>187</v>
      </c>
      <c r="D27" s="22" t="s">
        <v>153</v>
      </c>
      <c r="E27" s="47" t="s">
        <v>99</v>
      </c>
      <c r="F27" s="46">
        <v>0.01</v>
      </c>
      <c r="G27" s="46" t="s">
        <v>136</v>
      </c>
      <c r="H27" s="46" t="s">
        <v>136</v>
      </c>
      <c r="I27" s="21">
        <v>0</v>
      </c>
      <c r="J27" s="46" t="s">
        <v>136</v>
      </c>
      <c r="K27" s="36">
        <v>0</v>
      </c>
      <c r="L27" s="46" t="s">
        <v>136</v>
      </c>
      <c r="M27" s="25">
        <v>0</v>
      </c>
      <c r="N27" s="11">
        <f t="shared" si="8"/>
        <v>0</v>
      </c>
      <c r="O27" s="11">
        <f t="shared" si="0"/>
        <v>0</v>
      </c>
      <c r="P27" s="12">
        <f t="shared" si="1"/>
        <v>0</v>
      </c>
      <c r="Q27" s="12">
        <f t="shared" si="2"/>
        <v>0</v>
      </c>
      <c r="R27" s="61" t="s">
        <v>186</v>
      </c>
      <c r="S27" s="62" t="str">
        <f t="shared" si="9"/>
        <v>N/A</v>
      </c>
      <c r="T27" s="63">
        <f t="shared" si="3"/>
        <v>0</v>
      </c>
      <c r="U27" s="9">
        <f t="shared" si="4"/>
        <v>0</v>
      </c>
      <c r="V27" s="9">
        <f t="shared" si="5"/>
        <v>0</v>
      </c>
      <c r="W27" s="10">
        <f t="shared" si="6"/>
        <v>0</v>
      </c>
      <c r="X27" s="10">
        <f t="shared" si="7"/>
        <v>0</v>
      </c>
      <c r="Y27" s="49" t="s">
        <v>138</v>
      </c>
    </row>
    <row r="28" spans="1:25" ht="57.95">
      <c r="A28" s="193"/>
      <c r="B28" s="188" t="s">
        <v>188</v>
      </c>
      <c r="C28" s="22" t="s">
        <v>189</v>
      </c>
      <c r="D28" s="22" t="s">
        <v>190</v>
      </c>
      <c r="E28" s="47" t="s">
        <v>99</v>
      </c>
      <c r="F28" s="46">
        <v>0</v>
      </c>
      <c r="G28" s="46" t="s">
        <v>136</v>
      </c>
      <c r="H28" s="46" t="s">
        <v>136</v>
      </c>
      <c r="I28" s="21">
        <v>0</v>
      </c>
      <c r="J28" s="46" t="s">
        <v>136</v>
      </c>
      <c r="K28" s="36">
        <v>0</v>
      </c>
      <c r="L28" s="46" t="s">
        <v>136</v>
      </c>
      <c r="M28" s="25">
        <v>0</v>
      </c>
      <c r="N28" s="11">
        <f t="shared" si="8"/>
        <v>0</v>
      </c>
      <c r="O28" s="11">
        <f t="shared" si="0"/>
        <v>0</v>
      </c>
      <c r="P28" s="12">
        <f t="shared" si="1"/>
        <v>0</v>
      </c>
      <c r="Q28" s="12">
        <f t="shared" si="2"/>
        <v>0</v>
      </c>
      <c r="R28" s="61" t="s">
        <v>191</v>
      </c>
      <c r="S28" s="62" t="str">
        <f t="shared" si="9"/>
        <v>N/A</v>
      </c>
      <c r="T28" s="63">
        <f t="shared" si="3"/>
        <v>0</v>
      </c>
      <c r="U28" s="9">
        <f t="shared" si="4"/>
        <v>0</v>
      </c>
      <c r="V28" s="9">
        <f t="shared" si="5"/>
        <v>0</v>
      </c>
      <c r="W28" s="10">
        <f t="shared" si="6"/>
        <v>0</v>
      </c>
      <c r="X28" s="10">
        <f t="shared" si="7"/>
        <v>0</v>
      </c>
      <c r="Y28" s="49" t="s">
        <v>138</v>
      </c>
    </row>
    <row r="29" spans="1:25" ht="57.95">
      <c r="A29" s="193"/>
      <c r="B29" s="196"/>
      <c r="C29" s="22" t="s">
        <v>192</v>
      </c>
      <c r="D29" s="22" t="s">
        <v>190</v>
      </c>
      <c r="E29" s="47" t="s">
        <v>99</v>
      </c>
      <c r="F29" s="46">
        <v>0</v>
      </c>
      <c r="G29" s="46" t="s">
        <v>136</v>
      </c>
      <c r="H29" s="46" t="s">
        <v>136</v>
      </c>
      <c r="I29" s="21">
        <v>0</v>
      </c>
      <c r="J29" s="46" t="s">
        <v>136</v>
      </c>
      <c r="K29" s="36">
        <v>0</v>
      </c>
      <c r="L29" s="46" t="s">
        <v>136</v>
      </c>
      <c r="M29" s="25">
        <v>0</v>
      </c>
      <c r="N29" s="11">
        <f t="shared" si="8"/>
        <v>0</v>
      </c>
      <c r="O29" s="11">
        <f t="shared" si="0"/>
        <v>0</v>
      </c>
      <c r="P29" s="12">
        <f t="shared" si="1"/>
        <v>0</v>
      </c>
      <c r="Q29" s="12">
        <f t="shared" si="2"/>
        <v>0</v>
      </c>
      <c r="R29" s="61" t="s">
        <v>191</v>
      </c>
      <c r="S29" s="62" t="str">
        <f t="shared" si="9"/>
        <v>N/A</v>
      </c>
      <c r="T29" s="63">
        <f t="shared" si="3"/>
        <v>0</v>
      </c>
      <c r="U29" s="9">
        <f t="shared" si="4"/>
        <v>0</v>
      </c>
      <c r="V29" s="9">
        <f t="shared" si="5"/>
        <v>0</v>
      </c>
      <c r="W29" s="10">
        <f t="shared" si="6"/>
        <v>0</v>
      </c>
      <c r="X29" s="10">
        <f t="shared" si="7"/>
        <v>0</v>
      </c>
      <c r="Y29" s="49" t="s">
        <v>138</v>
      </c>
    </row>
    <row r="30" spans="1:25" ht="94.5" customHeight="1">
      <c r="A30" s="193"/>
      <c r="B30" s="22" t="s">
        <v>193</v>
      </c>
      <c r="C30" s="22" t="s">
        <v>194</v>
      </c>
      <c r="D30" s="22" t="s">
        <v>195</v>
      </c>
      <c r="E30" s="45" t="s">
        <v>101</v>
      </c>
      <c r="F30" s="23" t="s">
        <v>136</v>
      </c>
      <c r="G30" s="23" t="s">
        <v>136</v>
      </c>
      <c r="H30" s="23" t="s">
        <v>136</v>
      </c>
      <c r="I30" s="23" t="s">
        <v>136</v>
      </c>
      <c r="J30" s="23" t="s">
        <v>136</v>
      </c>
      <c r="K30" s="23" t="s">
        <v>136</v>
      </c>
      <c r="L30" s="23" t="s">
        <v>136</v>
      </c>
      <c r="M30" s="23" t="s">
        <v>136</v>
      </c>
      <c r="N30" s="11">
        <f t="shared" si="8"/>
        <v>0</v>
      </c>
      <c r="O30" s="11">
        <f t="shared" si="0"/>
        <v>0</v>
      </c>
      <c r="P30" s="12">
        <f t="shared" si="1"/>
        <v>0</v>
      </c>
      <c r="Q30" s="12">
        <f t="shared" si="2"/>
        <v>0</v>
      </c>
      <c r="R30" s="61" t="s">
        <v>196</v>
      </c>
      <c r="S30" s="62" t="str">
        <f t="shared" si="9"/>
        <v>N/A</v>
      </c>
      <c r="T30" s="63" t="str">
        <f t="shared" si="3"/>
        <v>N/A</v>
      </c>
      <c r="U30" s="9">
        <f t="shared" si="4"/>
        <v>0</v>
      </c>
      <c r="V30" s="9">
        <f t="shared" si="5"/>
        <v>0</v>
      </c>
      <c r="W30" s="10">
        <f t="shared" si="6"/>
        <v>0</v>
      </c>
      <c r="X30" s="10">
        <f t="shared" si="7"/>
        <v>0</v>
      </c>
      <c r="Y30" s="61" t="s">
        <v>197</v>
      </c>
    </row>
    <row r="31" spans="1:25" ht="180" customHeight="1">
      <c r="A31" s="185" t="s">
        <v>198</v>
      </c>
      <c r="B31" s="188" t="s">
        <v>199</v>
      </c>
      <c r="C31" s="26" t="s">
        <v>200</v>
      </c>
      <c r="D31" s="26" t="s">
        <v>201</v>
      </c>
      <c r="E31" s="45" t="s">
        <v>101</v>
      </c>
      <c r="F31" s="23" t="s">
        <v>136</v>
      </c>
      <c r="G31" s="23" t="s">
        <v>136</v>
      </c>
      <c r="H31" s="60">
        <v>271</v>
      </c>
      <c r="I31" s="69">
        <v>2696325</v>
      </c>
      <c r="J31" s="60">
        <v>723</v>
      </c>
      <c r="K31" s="70">
        <v>6870355</v>
      </c>
      <c r="L31" s="56">
        <v>444</v>
      </c>
      <c r="M31" s="71">
        <v>4450111</v>
      </c>
      <c r="N31" s="11">
        <f t="shared" si="8"/>
        <v>-0.63837638376383765</v>
      </c>
      <c r="O31" s="11">
        <f t="shared" si="0"/>
        <v>-0.65043568560911602</v>
      </c>
      <c r="P31" s="12">
        <f t="shared" si="1"/>
        <v>0</v>
      </c>
      <c r="Q31" s="12">
        <f t="shared" si="2"/>
        <v>0</v>
      </c>
      <c r="R31" s="61" t="s">
        <v>202</v>
      </c>
      <c r="S31" s="62">
        <f t="shared" si="9"/>
        <v>444</v>
      </c>
      <c r="T31" s="63">
        <f t="shared" si="3"/>
        <v>4450111</v>
      </c>
      <c r="U31" s="9">
        <f t="shared" si="4"/>
        <v>0.38589211618257258</v>
      </c>
      <c r="V31" s="9">
        <f t="shared" si="5"/>
        <v>0.35227349969543054</v>
      </c>
      <c r="W31" s="10">
        <f t="shared" si="6"/>
        <v>0</v>
      </c>
      <c r="X31" s="10">
        <f t="shared" si="7"/>
        <v>0</v>
      </c>
      <c r="Y31" s="49" t="s">
        <v>159</v>
      </c>
    </row>
    <row r="32" spans="1:25" ht="57.95">
      <c r="A32" s="186"/>
      <c r="B32" s="189"/>
      <c r="C32" s="26" t="s">
        <v>203</v>
      </c>
      <c r="D32" s="26" t="s">
        <v>201</v>
      </c>
      <c r="E32" s="80" t="s">
        <v>101</v>
      </c>
      <c r="F32" s="23" t="s">
        <v>136</v>
      </c>
      <c r="G32" s="23" t="s">
        <v>136</v>
      </c>
      <c r="H32" s="37">
        <v>0</v>
      </c>
      <c r="I32" s="76">
        <v>0</v>
      </c>
      <c r="J32" s="37">
        <v>0</v>
      </c>
      <c r="K32" s="37">
        <v>0</v>
      </c>
      <c r="L32" s="56">
        <v>0</v>
      </c>
      <c r="M32" s="57">
        <v>0</v>
      </c>
      <c r="N32" s="11">
        <f t="shared" si="8"/>
        <v>0</v>
      </c>
      <c r="O32" s="11">
        <f t="shared" si="0"/>
        <v>0</v>
      </c>
      <c r="P32" s="12">
        <f t="shared" si="1"/>
        <v>0</v>
      </c>
      <c r="Q32" s="12">
        <f t="shared" si="2"/>
        <v>0</v>
      </c>
      <c r="R32" s="61" t="s">
        <v>204</v>
      </c>
      <c r="S32" s="62">
        <f t="shared" si="9"/>
        <v>0</v>
      </c>
      <c r="T32" s="63">
        <f t="shared" si="3"/>
        <v>0</v>
      </c>
      <c r="U32" s="9">
        <f t="shared" si="4"/>
        <v>0</v>
      </c>
      <c r="V32" s="9">
        <f t="shared" si="5"/>
        <v>0</v>
      </c>
      <c r="W32" s="10">
        <f t="shared" si="6"/>
        <v>0</v>
      </c>
      <c r="X32" s="10">
        <f t="shared" si="7"/>
        <v>0</v>
      </c>
      <c r="Y32" s="49" t="s">
        <v>159</v>
      </c>
    </row>
    <row r="33" spans="1:32" ht="184.35" customHeight="1" thickBot="1">
      <c r="A33" s="187"/>
      <c r="B33" s="190"/>
      <c r="C33" s="27" t="s">
        <v>205</v>
      </c>
      <c r="D33" s="79" t="s">
        <v>206</v>
      </c>
      <c r="E33" s="81" t="s">
        <v>101</v>
      </c>
      <c r="F33" s="23" t="s">
        <v>136</v>
      </c>
      <c r="G33" s="23" t="s">
        <v>136</v>
      </c>
      <c r="H33" s="82">
        <v>135534</v>
      </c>
      <c r="I33" s="84">
        <v>76417800</v>
      </c>
      <c r="J33" s="85">
        <v>279860</v>
      </c>
      <c r="K33" s="86">
        <v>162615910</v>
      </c>
      <c r="L33" s="75">
        <v>144851</v>
      </c>
      <c r="M33" s="57">
        <v>95396660</v>
      </c>
      <c r="N33" s="11">
        <f t="shared" si="8"/>
        <v>-6.8742898460902868E-2</v>
      </c>
      <c r="O33" s="11">
        <f t="shared" si="0"/>
        <v>-0.24835653473405417</v>
      </c>
      <c r="P33" s="12">
        <f t="shared" si="1"/>
        <v>0</v>
      </c>
      <c r="Q33" s="12">
        <f t="shared" si="2"/>
        <v>0</v>
      </c>
      <c r="R33" s="87" t="s">
        <v>207</v>
      </c>
      <c r="S33" s="62">
        <f t="shared" si="9"/>
        <v>144851</v>
      </c>
      <c r="T33" s="63">
        <f t="shared" si="3"/>
        <v>95396660</v>
      </c>
      <c r="U33" s="9">
        <f t="shared" si="4"/>
        <v>0.48241620810405206</v>
      </c>
      <c r="V33" s="9">
        <f t="shared" si="5"/>
        <v>0.41336207508847078</v>
      </c>
      <c r="W33" s="10">
        <f t="shared" si="6"/>
        <v>0</v>
      </c>
      <c r="X33" s="10">
        <f t="shared" si="7"/>
        <v>0</v>
      </c>
      <c r="Y33" s="49" t="s">
        <v>159</v>
      </c>
    </row>
    <row r="34" spans="1:32" ht="130.5">
      <c r="A34" s="51" t="s">
        <v>208</v>
      </c>
      <c r="B34" s="27" t="s">
        <v>209</v>
      </c>
      <c r="C34" s="27" t="s">
        <v>210</v>
      </c>
      <c r="D34" s="27" t="s">
        <v>211</v>
      </c>
      <c r="E34" s="73" t="s">
        <v>99</v>
      </c>
      <c r="F34" s="74">
        <v>0.01</v>
      </c>
      <c r="G34" s="77">
        <v>0.01</v>
      </c>
      <c r="H34" s="78">
        <v>3</v>
      </c>
      <c r="I34" s="83">
        <v>759347</v>
      </c>
      <c r="J34" s="78">
        <v>4</v>
      </c>
      <c r="K34" s="112">
        <v>919346</v>
      </c>
      <c r="L34" s="75">
        <v>3</v>
      </c>
      <c r="M34" s="57">
        <v>316000</v>
      </c>
      <c r="N34" s="11">
        <f t="shared" ref="N34" si="10">IFERROR((1-(L34/H34)),0)</f>
        <v>0</v>
      </c>
      <c r="O34" s="11">
        <f t="shared" ref="O34" si="11">IFERROR((1-(M34/I34)),0)</f>
        <v>0.58385296840574863</v>
      </c>
      <c r="P34" s="12">
        <f t="shared" ref="P34" si="12">IFERROR((N34/G34),0)</f>
        <v>0</v>
      </c>
      <c r="Q34" s="12">
        <f t="shared" ref="Q34" si="13">IFERROR((O34/F34),0)</f>
        <v>58.38529684057486</v>
      </c>
      <c r="R34" s="87" t="s">
        <v>212</v>
      </c>
      <c r="S34" s="62">
        <f t="shared" si="9"/>
        <v>3</v>
      </c>
      <c r="T34" s="63">
        <f t="shared" si="3"/>
        <v>316000</v>
      </c>
      <c r="U34" s="9">
        <f t="shared" si="4"/>
        <v>0.25</v>
      </c>
      <c r="V34" s="9">
        <f t="shared" si="5"/>
        <v>0.65627739719322209</v>
      </c>
      <c r="W34" s="10">
        <f t="shared" si="6"/>
        <v>25</v>
      </c>
      <c r="X34" s="10">
        <f t="shared" si="7"/>
        <v>65.627739719322207</v>
      </c>
      <c r="Y34" s="49" t="s">
        <v>138</v>
      </c>
      <c r="Z34" s="14">
        <v>1</v>
      </c>
      <c r="AE34" s="95">
        <v>5</v>
      </c>
      <c r="AF34" s="95">
        <v>841000</v>
      </c>
    </row>
    <row r="35" spans="1:32">
      <c r="A35" s="14"/>
    </row>
    <row r="36" spans="1:32">
      <c r="A36" s="14"/>
    </row>
    <row r="38" spans="1:32" ht="19.5" customHeight="1">
      <c r="A38" s="174" t="s">
        <v>213</v>
      </c>
      <c r="B38" s="174"/>
      <c r="C38" s="174"/>
      <c r="D38" s="174"/>
      <c r="E38" s="174"/>
      <c r="F38" s="174"/>
      <c r="G38" s="174"/>
      <c r="H38" s="174"/>
    </row>
  </sheetData>
  <mergeCells count="47">
    <mergeCell ref="S9:Y9"/>
    <mergeCell ref="S10:Y10"/>
    <mergeCell ref="L8:O8"/>
    <mergeCell ref="J8:K9"/>
    <mergeCell ref="J10:J11"/>
    <mergeCell ref="K10:K11"/>
    <mergeCell ref="L9:R9"/>
    <mergeCell ref="S8:Y8"/>
    <mergeCell ref="L10:R10"/>
    <mergeCell ref="A12:A13"/>
    <mergeCell ref="A8:B11"/>
    <mergeCell ref="C8:C11"/>
    <mergeCell ref="R15:R16"/>
    <mergeCell ref="A7:G7"/>
    <mergeCell ref="E8:E11"/>
    <mergeCell ref="G8:G11"/>
    <mergeCell ref="H10:H11"/>
    <mergeCell ref="D8:D11"/>
    <mergeCell ref="H8:I9"/>
    <mergeCell ref="B17:B18"/>
    <mergeCell ref="B20:B23"/>
    <mergeCell ref="B26:B27"/>
    <mergeCell ref="B28:B29"/>
    <mergeCell ref="F8:F11"/>
    <mergeCell ref="C1:Y1"/>
    <mergeCell ref="H2:I2"/>
    <mergeCell ref="H4:I4"/>
    <mergeCell ref="J2:Y2"/>
    <mergeCell ref="J4:Y4"/>
    <mergeCell ref="B2:G2"/>
    <mergeCell ref="B4:G4"/>
    <mergeCell ref="Y15:Y16"/>
    <mergeCell ref="A38:H38"/>
    <mergeCell ref="B3:G3"/>
    <mergeCell ref="J3:Y3"/>
    <mergeCell ref="B24:B25"/>
    <mergeCell ref="L7:Y7"/>
    <mergeCell ref="B5:G5"/>
    <mergeCell ref="H5:I5"/>
    <mergeCell ref="J5:Y5"/>
    <mergeCell ref="A6:Y6"/>
    <mergeCell ref="A31:A33"/>
    <mergeCell ref="B31:B33"/>
    <mergeCell ref="I10:I11"/>
    <mergeCell ref="A15:A16"/>
    <mergeCell ref="B15:B16"/>
    <mergeCell ref="A17:A30"/>
  </mergeCells>
  <dataValidations count="14">
    <dataValidation allowBlank="1" showInputMessage="1" showErrorMessage="1" prompt="Defina la referencia que se usará  para medir el rubro o componente. Ejem. Metro cúbico, personas, horas, entre otros." sqref="D8:D11" xr:uid="{00000000-0002-0000-0100-000000000000}"/>
    <dataValidation allowBlank="1" showInputMessage="1" showErrorMessage="1" prompt="Si el rubro y componente se espera mantener o reducir en la vigencia (se selcciona como gasto elegible), seleccione SI, en caso contrario seleccione NO. _x000a__x000a_Si selecciona NO, se debe diligencuir las columnas H en adelante" sqref="E8:E11" xr:uid="{00000000-0002-0000-0100-000001000000}"/>
    <dataValidation allowBlank="1" showInputMessage="1" showErrorMessage="1" prompt="Si en la celda &quot;E&quot;, selecionó SI, defina una meta en porcentaje para mantener o reducir el gasto en la vigencia. (En giros presupuestales)" sqref="F8:F11" xr:uid="{00000000-0002-0000-0100-000002000000}"/>
    <dataValidation allowBlank="1" showInputMessage="1" showErrorMessage="1" prompt="Si en la celda &quot;E&quot;, selecionó SI, defina una meta en porcentaje para mantener o reducir el gasto en la vigencia. (En unidad de medida)" sqref="G8:G11" xr:uid="{00000000-0002-0000-0100-000003000000}"/>
    <dataValidation allowBlank="1" showInputMessage="1" showErrorMessage="1" prompt="Relacione el dato de consumo asociado al rubro, componente y unidad de medida reportado en el  mismo periodo del año anterior_x000a_" sqref="H10:H11 J10:J11" xr:uid="{00000000-0002-0000-0100-000004000000}"/>
    <dataValidation allowBlank="1" showInputMessage="1" showErrorMessage="1" prompt="Relacione los giros realizados  en el  mismo periodo del año anterior, relacionados con el rubro y el componente. Valores en pesos." sqref="K10:K11" xr:uid="{00000000-0002-0000-0100-000005000000}"/>
    <dataValidation allowBlank="1" showInputMessage="1" showErrorMessage="1" prompt="Relacione el dato de consumo asociado al rubro, componente y unidad de medida en el periodo de reporte._x000a_" sqref="L11 S11" xr:uid="{00000000-0002-0000-0100-000006000000}"/>
    <dataValidation allowBlank="1" showInputMessage="1" showErrorMessage="1" prompt="Relacione los giros realizados  en el  periodo de reporte para el rubro y el componente. Valores en pesos." sqref="M11" xr:uid="{00000000-0002-0000-0100-000007000000}"/>
    <dataValidation allowBlank="1" showInputMessage="1" showErrorMessage="1" prompt="Relacione los giros realizados  en el  periodo de reporte para el rubro y el componente. Valores en pesos._x000a_" sqref="T11" xr:uid="{00000000-0002-0000-0100-000008000000}"/>
    <dataValidation allowBlank="1" showInputMessage="1" showErrorMessage="1" prompt="Escribir el otro sector que no se encuentra en la lista desplegable" sqref="B3:G3" xr:uid="{00000000-0002-0000-0100-000009000000}"/>
    <dataValidation allowBlank="1" showInputMessage="1" showErrorMessage="1" prompt="Escribir la otra entidad que no se encuentra en la lista desplegable" sqref="J3:Y3" xr:uid="{00000000-0002-0000-0100-00000A000000}"/>
    <dataValidation type="list" allowBlank="1" showInputMessage="1" showErrorMessage="1" sqref="J2:Y2" xr:uid="{00000000-0002-0000-0100-00000B000000}">
      <formula1>INDIRECT(B2)</formula1>
    </dataValidation>
    <dataValidation allowBlank="1" showInputMessage="1" showErrorMessage="1" prompt="Relacione los giros realizados  en el  mismo periodo del año anterior, relacionados con el rubro y el componente. valores en pesos." sqref="I10:I11" xr:uid="{00000000-0002-0000-0100-00000C000000}"/>
    <dataValidation allowBlank="1" showInputMessage="1" showErrorMessage="1" prompt="Solo aplica para gastos de funcionamiento." sqref="A8:B11" xr:uid="{00000000-0002-0000-0100-00000D000000}"/>
  </dataValidations>
  <pageMargins left="0.7" right="0.7" top="0.75" bottom="0.75" header="0.3" footer="0.3"/>
  <pageSetup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E000000}">
          <x14:formula1>
            <xm:f>datos!$E$12:$E$13</xm:f>
          </x14:formula1>
          <xm:sqref>B5</xm:sqref>
        </x14:dataValidation>
        <x14:dataValidation type="list" allowBlank="1" showInputMessage="1" showErrorMessage="1" xr:uid="{00000000-0002-0000-0100-00000F000000}">
          <x14:formula1>
            <xm:f>datos!$E$27:$E$29</xm:f>
          </x14:formula1>
          <xm:sqref>J4</xm:sqref>
        </x14:dataValidation>
        <x14:dataValidation type="list" allowBlank="1" showInputMessage="1" showErrorMessage="1" xr:uid="{00000000-0002-0000-0100-000010000000}">
          <x14:formula1>
            <xm:f>datos!$D$27:$D$31</xm:f>
          </x14:formula1>
          <xm:sqref>B4</xm:sqref>
        </x14:dataValidation>
        <x14:dataValidation type="list" allowBlank="1" showInputMessage="1" showErrorMessage="1" xr:uid="{00000000-0002-0000-0100-000011000000}">
          <x14:formula1>
            <xm:f>datos!$E$18:$E$20</xm:f>
          </x14:formula1>
          <xm:sqref>J5</xm:sqref>
        </x14:dataValidation>
        <x14:dataValidation type="list" showInputMessage="1" showErrorMessage="1" xr:uid="{00000000-0002-0000-0100-000012000000}">
          <x14:formula1>
            <xm:f>datos!$D$2:$T$2</xm:f>
          </x14:formula1>
          <xm:sqref>B2:G2</xm:sqref>
        </x14:dataValidation>
        <x14:dataValidation type="list" allowBlank="1" showInputMessage="1" showErrorMessage="1" xr:uid="{00000000-0002-0000-0100-000013000000}">
          <x14:formula1>
            <xm:f>datos!$F$27:$F$28</xm:f>
          </x14:formula1>
          <xm:sqref>E12:E34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3EDF2-ED7E-4F2E-AD40-81ACFED01164}">
  <sheetPr>
    <pageSetUpPr fitToPage="1"/>
  </sheetPr>
  <dimension ref="A1:DY42"/>
  <sheetViews>
    <sheetView showGridLines="0" tabSelected="1" topLeftCell="A10" zoomScale="70" zoomScaleNormal="70" workbookViewId="0">
      <pane xSplit="2" ySplit="2" topLeftCell="K24" activePane="bottomRight" state="frozen"/>
      <selection pane="bottomRight" activeCell="BN25" sqref="BN25"/>
      <selection pane="bottomLeft"/>
      <selection pane="topRight"/>
    </sheetView>
  </sheetViews>
  <sheetFormatPr defaultColWidth="9.140625" defaultRowHeight="15" customHeight="1"/>
  <cols>
    <col min="1" max="1" width="51" style="28" customWidth="1"/>
    <col min="2" max="2" width="29" style="14" customWidth="1"/>
    <col min="3" max="3" width="45.42578125" style="14" customWidth="1"/>
    <col min="4" max="4" width="18.42578125" style="14" customWidth="1"/>
    <col min="5" max="5" width="19.5703125" style="14" customWidth="1"/>
    <col min="6" max="6" width="15.5703125" style="39" customWidth="1"/>
    <col min="7" max="7" width="14.5703125" style="39" customWidth="1"/>
    <col min="8" max="8" width="42.7109375" style="39" customWidth="1"/>
    <col min="9" max="9" width="57" style="39" customWidth="1"/>
    <col min="10" max="10" width="25.42578125" style="39" customWidth="1"/>
    <col min="11" max="11" width="22.42578125" style="39" customWidth="1"/>
    <col min="12" max="22" width="15.5703125" style="39" customWidth="1"/>
    <col min="23" max="23" width="17.5703125" style="39" customWidth="1"/>
    <col min="24" max="24" width="14.42578125" style="140" customWidth="1"/>
    <col min="25" max="25" width="19.85546875" style="38" customWidth="1"/>
    <col min="26" max="26" width="17.42578125" style="38" customWidth="1"/>
    <col min="27" max="27" width="18.42578125" style="38" customWidth="1"/>
    <col min="28" max="28" width="16.5703125" style="38" customWidth="1"/>
    <col min="29" max="29" width="22.5703125" style="38" customWidth="1"/>
    <col min="30" max="39" width="17.85546875" style="38" customWidth="1"/>
    <col min="40" max="40" width="18.42578125" style="38" customWidth="1"/>
    <col min="41" max="41" width="17.85546875" style="38" customWidth="1"/>
    <col min="42" max="43" width="20.140625" style="38" customWidth="1"/>
    <col min="44" max="44" width="18.28515625" style="38" customWidth="1"/>
    <col min="45" max="45" width="32" style="38" customWidth="1"/>
    <col min="46" max="46" width="21.42578125" style="38" customWidth="1"/>
    <col min="47" max="47" width="15.85546875" style="38" bestFit="1" customWidth="1"/>
    <col min="48" max="48" width="17.85546875" style="38" hidden="1" customWidth="1"/>
    <col min="49" max="49" width="14.28515625" style="38" bestFit="1" customWidth="1"/>
    <col min="50" max="50" width="6.28515625" style="38" bestFit="1" customWidth="1"/>
    <col min="51" max="51" width="14.28515625" style="38" bestFit="1" customWidth="1"/>
    <col min="52" max="52" width="6.28515625" style="38" bestFit="1" customWidth="1"/>
    <col min="53" max="53" width="14.28515625" style="38" bestFit="1" customWidth="1"/>
    <col min="54" max="54" width="6.28515625" style="38" bestFit="1" customWidth="1"/>
    <col min="55" max="55" width="14.28515625" style="38" bestFit="1" customWidth="1"/>
    <col min="56" max="56" width="6.28515625" style="38" bestFit="1" customWidth="1"/>
    <col min="57" max="57" width="14.28515625" style="38" bestFit="1" customWidth="1"/>
    <col min="58" max="58" width="6.28515625" style="38" bestFit="1" customWidth="1"/>
    <col min="59" max="59" width="14.28515625" style="38" bestFit="1" customWidth="1"/>
    <col min="60" max="60" width="6.28515625" style="38" bestFit="1" customWidth="1"/>
    <col min="61" max="61" width="14.28515625" style="38" bestFit="1" customWidth="1"/>
    <col min="62" max="62" width="6.28515625" style="38" bestFit="1" customWidth="1"/>
    <col min="63" max="63" width="14.28515625" style="38" bestFit="1" customWidth="1"/>
    <col min="64" max="64" width="6.28515625" style="38" bestFit="1" customWidth="1"/>
    <col min="65" max="65" width="15.85546875" style="38" bestFit="1" customWidth="1"/>
    <col min="66" max="66" width="6.28515625" style="38" bestFit="1" customWidth="1"/>
    <col min="67" max="67" width="15.85546875" style="38" bestFit="1" customWidth="1"/>
    <col min="68" max="68" width="6.28515625" style="38" bestFit="1" customWidth="1"/>
    <col min="69" max="69" width="14.28515625" style="38" bestFit="1" customWidth="1"/>
    <col min="70" max="70" width="5.85546875" style="38" bestFit="1" customWidth="1"/>
    <col min="71" max="71" width="17" style="38" bestFit="1" customWidth="1"/>
    <col min="72" max="72" width="15.42578125" style="14" customWidth="1"/>
    <col min="73" max="73" width="19.28515625" style="14" customWidth="1"/>
    <col min="74" max="74" width="13.5703125" style="163" customWidth="1"/>
    <col min="75" max="75" width="23.5703125" style="163" customWidth="1"/>
    <col min="76" max="76" width="19.5703125" style="14" customWidth="1"/>
    <col min="77" max="77" width="20.5703125" style="14" customWidth="1"/>
    <col min="78" max="78" width="22.42578125" style="14" customWidth="1"/>
    <col min="79" max="79" width="25.5703125" style="14" customWidth="1"/>
    <col min="80" max="80" width="26" style="14" customWidth="1"/>
    <col min="81" max="81" width="24.85546875" style="14" customWidth="1"/>
    <col min="82" max="82" width="91.85546875" style="14" customWidth="1"/>
    <col min="83" max="83" width="27.5703125" style="14" customWidth="1"/>
    <col min="84" max="84" width="28.42578125" style="14" customWidth="1"/>
    <col min="85" max="85" width="25.140625" style="14" customWidth="1"/>
    <col min="86" max="86" width="24.140625" style="14" customWidth="1"/>
    <col min="87" max="87" width="59.42578125" style="14" customWidth="1"/>
    <col min="88" max="88" width="27.5703125" style="14" customWidth="1"/>
    <col min="89" max="89" width="28.42578125" style="14" customWidth="1"/>
    <col min="90" max="90" width="28.7109375" style="14" customWidth="1"/>
    <col min="91" max="91" width="24.140625" style="14" customWidth="1"/>
    <col min="92" max="16384" width="9.140625" style="14"/>
  </cols>
  <sheetData>
    <row r="1" spans="1:129" ht="75" customHeight="1">
      <c r="A1" s="13"/>
      <c r="B1" s="13"/>
      <c r="C1" s="240" t="s">
        <v>103</v>
      </c>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row>
    <row r="2" spans="1:129" ht="26.25" customHeight="1">
      <c r="A2" s="33" t="s">
        <v>104</v>
      </c>
      <c r="B2" s="175" t="s">
        <v>6</v>
      </c>
      <c r="C2" s="176"/>
      <c r="D2" s="176"/>
      <c r="E2" s="176"/>
      <c r="F2" s="176"/>
      <c r="G2" s="177"/>
      <c r="H2" s="88"/>
      <c r="I2" s="88"/>
      <c r="J2" s="88"/>
      <c r="K2" s="88"/>
      <c r="L2" s="88"/>
      <c r="M2" s="88"/>
      <c r="N2" s="88"/>
      <c r="O2" s="88"/>
      <c r="P2" s="88"/>
      <c r="Q2" s="88"/>
      <c r="R2" s="88"/>
      <c r="S2" s="88"/>
      <c r="T2" s="88"/>
      <c r="U2" s="88"/>
      <c r="V2" s="88"/>
      <c r="W2" s="88"/>
      <c r="X2" s="182" t="s">
        <v>105</v>
      </c>
      <c r="Y2" s="183"/>
      <c r="Z2" s="90"/>
      <c r="AA2" s="90"/>
      <c r="AB2" s="175" t="s">
        <v>40</v>
      </c>
      <c r="AC2" s="176"/>
      <c r="AD2" s="176"/>
      <c r="AE2" s="176"/>
      <c r="AF2" s="176"/>
      <c r="AG2" s="176"/>
      <c r="AH2" s="176"/>
      <c r="AI2" s="176"/>
      <c r="AJ2" s="176"/>
      <c r="AK2" s="176"/>
      <c r="AL2" s="176"/>
      <c r="AM2" s="176"/>
      <c r="AN2" s="176"/>
      <c r="AO2" s="176"/>
      <c r="AP2" s="176"/>
      <c r="AQ2" s="176"/>
      <c r="AR2" s="176"/>
      <c r="AS2" s="176"/>
      <c r="AT2" s="176"/>
      <c r="AU2" s="176"/>
      <c r="AV2" s="176"/>
      <c r="AW2" s="176"/>
      <c r="AX2" s="176"/>
      <c r="AY2" s="176"/>
      <c r="AZ2" s="176"/>
      <c r="BA2" s="176"/>
      <c r="BB2" s="176"/>
      <c r="BC2" s="176"/>
      <c r="BD2" s="176"/>
      <c r="BE2" s="176"/>
      <c r="BF2" s="176"/>
      <c r="BG2" s="176"/>
      <c r="BH2" s="176"/>
      <c r="BI2" s="176"/>
      <c r="BJ2" s="176"/>
      <c r="BK2" s="176"/>
      <c r="BL2" s="176"/>
      <c r="BM2" s="176"/>
      <c r="BN2" s="176"/>
      <c r="BO2" s="176"/>
      <c r="BP2" s="176"/>
      <c r="BQ2" s="176"/>
      <c r="BR2" s="176"/>
      <c r="BS2" s="176"/>
      <c r="BT2" s="176"/>
      <c r="BU2" s="176"/>
      <c r="BV2" s="176"/>
      <c r="BW2" s="176"/>
      <c r="BX2" s="176"/>
      <c r="BY2" s="176"/>
      <c r="BZ2" s="176"/>
      <c r="CA2" s="176"/>
      <c r="CB2" s="176"/>
      <c r="CC2" s="176"/>
      <c r="CD2" s="176"/>
      <c r="CE2" s="176"/>
      <c r="CF2" s="176"/>
      <c r="CG2" s="176"/>
      <c r="CH2" s="176"/>
      <c r="CI2" s="176"/>
    </row>
    <row r="3" spans="1:129" ht="26.25" customHeight="1">
      <c r="A3" s="33" t="s">
        <v>106</v>
      </c>
      <c r="B3" s="175"/>
      <c r="C3" s="176"/>
      <c r="D3" s="176"/>
      <c r="E3" s="176"/>
      <c r="F3" s="176"/>
      <c r="G3" s="177"/>
      <c r="H3" s="88"/>
      <c r="I3" s="88"/>
      <c r="J3" s="88"/>
      <c r="K3" s="88"/>
      <c r="L3" s="88"/>
      <c r="M3" s="88"/>
      <c r="N3" s="88"/>
      <c r="O3" s="88"/>
      <c r="P3" s="88"/>
      <c r="Q3" s="88"/>
      <c r="R3" s="88"/>
      <c r="S3" s="88"/>
      <c r="T3" s="88"/>
      <c r="U3" s="88"/>
      <c r="V3" s="88"/>
      <c r="W3" s="88"/>
      <c r="X3" s="138"/>
      <c r="Y3" s="43" t="s">
        <v>107</v>
      </c>
      <c r="Z3" s="91"/>
      <c r="AA3" s="91"/>
      <c r="AB3" s="175"/>
      <c r="AC3" s="176"/>
      <c r="AD3" s="176"/>
      <c r="AE3" s="176"/>
      <c r="AF3" s="176"/>
      <c r="AG3" s="176"/>
      <c r="AH3" s="176"/>
      <c r="AI3" s="176"/>
      <c r="AJ3" s="176"/>
      <c r="AK3" s="176"/>
      <c r="AL3" s="176"/>
      <c r="AM3" s="176"/>
      <c r="AN3" s="176"/>
      <c r="AO3" s="176"/>
      <c r="AP3" s="176"/>
      <c r="AQ3" s="176"/>
      <c r="AR3" s="176"/>
      <c r="AS3" s="176"/>
      <c r="AT3" s="176"/>
      <c r="AU3" s="176"/>
      <c r="AV3" s="176"/>
      <c r="AW3" s="176"/>
      <c r="AX3" s="176"/>
      <c r="AY3" s="176"/>
      <c r="AZ3" s="176"/>
      <c r="BA3" s="176"/>
      <c r="BB3" s="176"/>
      <c r="BC3" s="176"/>
      <c r="BD3" s="176"/>
      <c r="BE3" s="176"/>
      <c r="BF3" s="176"/>
      <c r="BG3" s="176"/>
      <c r="BH3" s="176"/>
      <c r="BI3" s="176"/>
      <c r="BJ3" s="176"/>
      <c r="BK3" s="176"/>
      <c r="BL3" s="176"/>
      <c r="BM3" s="176"/>
      <c r="BN3" s="176"/>
      <c r="BO3" s="176"/>
      <c r="BP3" s="176"/>
      <c r="BQ3" s="176"/>
      <c r="BR3" s="176"/>
      <c r="BS3" s="176"/>
      <c r="BT3" s="176"/>
      <c r="BU3" s="176"/>
      <c r="BV3" s="176"/>
      <c r="BW3" s="176"/>
      <c r="BX3" s="176"/>
      <c r="BY3" s="176"/>
      <c r="BZ3" s="176"/>
      <c r="CA3" s="176"/>
      <c r="CB3" s="176"/>
      <c r="CC3" s="176"/>
      <c r="CD3" s="176"/>
      <c r="CE3" s="176"/>
      <c r="CF3" s="176"/>
      <c r="CG3" s="176"/>
      <c r="CH3" s="176"/>
      <c r="CI3" s="176"/>
    </row>
    <row r="4" spans="1:129" ht="27.75" customHeight="1">
      <c r="A4" s="15" t="s">
        <v>108</v>
      </c>
      <c r="B4" s="175">
        <v>2022</v>
      </c>
      <c r="C4" s="176"/>
      <c r="D4" s="176"/>
      <c r="E4" s="176"/>
      <c r="F4" s="176"/>
      <c r="G4" s="177"/>
      <c r="H4" s="88"/>
      <c r="I4" s="88"/>
      <c r="J4" s="88"/>
      <c r="K4" s="88"/>
      <c r="L4" s="88"/>
      <c r="M4" s="88"/>
      <c r="N4" s="88"/>
      <c r="O4" s="88"/>
      <c r="P4" s="88"/>
      <c r="Q4" s="88"/>
      <c r="R4" s="88"/>
      <c r="S4" s="88"/>
      <c r="T4" s="88"/>
      <c r="U4" s="88"/>
      <c r="V4" s="88"/>
      <c r="W4" s="88"/>
      <c r="X4" s="182" t="s">
        <v>109</v>
      </c>
      <c r="Y4" s="183"/>
      <c r="Z4" s="90"/>
      <c r="AA4" s="90"/>
      <c r="AB4" s="175" t="s">
        <v>98</v>
      </c>
      <c r="AC4" s="176"/>
      <c r="AD4" s="176"/>
      <c r="AE4" s="176"/>
      <c r="AF4" s="176"/>
      <c r="AG4" s="176"/>
      <c r="AH4" s="176"/>
      <c r="AI4" s="176"/>
      <c r="AJ4" s="176"/>
      <c r="AK4" s="176"/>
      <c r="AL4" s="176"/>
      <c r="AM4" s="176"/>
      <c r="AN4" s="176"/>
      <c r="AO4" s="176"/>
      <c r="AP4" s="176"/>
      <c r="AQ4" s="176"/>
      <c r="AR4" s="176"/>
      <c r="AS4" s="176"/>
      <c r="AT4" s="176"/>
      <c r="AU4" s="176"/>
      <c r="AV4" s="176"/>
      <c r="AW4" s="176"/>
      <c r="AX4" s="176"/>
      <c r="AY4" s="176"/>
      <c r="AZ4" s="176"/>
      <c r="BA4" s="176"/>
      <c r="BB4" s="176"/>
      <c r="BC4" s="176"/>
      <c r="BD4" s="176"/>
      <c r="BE4" s="176"/>
      <c r="BF4" s="176"/>
      <c r="BG4" s="176"/>
      <c r="BH4" s="176"/>
      <c r="BI4" s="176"/>
      <c r="BJ4" s="176"/>
      <c r="BK4" s="176"/>
      <c r="BL4" s="176"/>
      <c r="BM4" s="176"/>
      <c r="BN4" s="176"/>
      <c r="BO4" s="176"/>
      <c r="BP4" s="176"/>
      <c r="BQ4" s="176"/>
      <c r="BR4" s="176"/>
      <c r="BS4" s="176"/>
      <c r="BT4" s="176"/>
      <c r="BU4" s="176"/>
      <c r="BV4" s="176"/>
      <c r="BW4" s="176"/>
      <c r="BX4" s="176"/>
      <c r="BY4" s="176"/>
      <c r="BZ4" s="176"/>
      <c r="CA4" s="176"/>
      <c r="CB4" s="176"/>
      <c r="CC4" s="176"/>
      <c r="CD4" s="176"/>
      <c r="CE4" s="176"/>
      <c r="CF4" s="176"/>
      <c r="CG4" s="176"/>
      <c r="CH4" s="176"/>
      <c r="CI4" s="176"/>
    </row>
    <row r="5" spans="1:129" ht="38.25" customHeight="1">
      <c r="A5" s="15" t="s">
        <v>85</v>
      </c>
      <c r="B5" s="175" t="s">
        <v>87</v>
      </c>
      <c r="C5" s="176"/>
      <c r="D5" s="176"/>
      <c r="E5" s="176"/>
      <c r="F5" s="176"/>
      <c r="G5" s="177"/>
      <c r="H5" s="88"/>
      <c r="I5" s="88"/>
      <c r="J5" s="88"/>
      <c r="K5" s="88"/>
      <c r="L5" s="88"/>
      <c r="M5" s="88"/>
      <c r="N5" s="88"/>
      <c r="O5" s="88"/>
      <c r="P5" s="88"/>
      <c r="Q5" s="88"/>
      <c r="R5" s="88"/>
      <c r="S5" s="88"/>
      <c r="T5" s="88"/>
      <c r="U5" s="88"/>
      <c r="V5" s="88"/>
      <c r="W5" s="88"/>
      <c r="X5" s="182" t="s">
        <v>90</v>
      </c>
      <c r="Y5" s="183"/>
      <c r="Z5" s="90"/>
      <c r="AA5" s="90"/>
      <c r="AB5" s="175" t="s">
        <v>91</v>
      </c>
      <c r="AC5" s="176"/>
      <c r="AD5" s="176"/>
      <c r="AE5" s="176"/>
      <c r="AF5" s="176"/>
      <c r="AG5" s="176"/>
      <c r="AH5" s="176"/>
      <c r="AI5" s="176"/>
      <c r="AJ5" s="176"/>
      <c r="AK5" s="176"/>
      <c r="AL5" s="176"/>
      <c r="AM5" s="176"/>
      <c r="AN5" s="176"/>
      <c r="AO5" s="176"/>
      <c r="AP5" s="176"/>
      <c r="AQ5" s="176"/>
      <c r="AR5" s="176"/>
      <c r="AS5" s="176"/>
      <c r="AT5" s="176"/>
      <c r="AU5" s="176"/>
      <c r="AV5" s="176"/>
      <c r="AW5" s="176"/>
      <c r="AX5" s="176"/>
      <c r="AY5" s="176"/>
      <c r="AZ5" s="176"/>
      <c r="BA5" s="176"/>
      <c r="BB5" s="176"/>
      <c r="BC5" s="176"/>
      <c r="BD5" s="176"/>
      <c r="BE5" s="176"/>
      <c r="BF5" s="176"/>
      <c r="BG5" s="176"/>
      <c r="BH5" s="176"/>
      <c r="BI5" s="176"/>
      <c r="BJ5" s="176"/>
      <c r="BK5" s="176"/>
      <c r="BL5" s="176"/>
      <c r="BM5" s="176"/>
      <c r="BN5" s="176"/>
      <c r="BO5" s="176"/>
      <c r="BP5" s="176"/>
      <c r="BQ5" s="176"/>
      <c r="BR5" s="176"/>
      <c r="BS5" s="176"/>
      <c r="BT5" s="176"/>
      <c r="BU5" s="176"/>
      <c r="BV5" s="176"/>
      <c r="BW5" s="176"/>
      <c r="BX5" s="176"/>
      <c r="BY5" s="176"/>
      <c r="BZ5" s="176"/>
      <c r="CA5" s="176"/>
      <c r="CB5" s="176"/>
      <c r="CC5" s="176"/>
      <c r="CD5" s="176"/>
      <c r="CE5" s="176"/>
      <c r="CF5" s="176"/>
      <c r="CG5" s="176"/>
      <c r="CH5" s="176"/>
      <c r="CI5" s="176"/>
    </row>
    <row r="6" spans="1:129" ht="17.100000000000001" customHeight="1" thickBot="1">
      <c r="A6" s="184" t="s">
        <v>110</v>
      </c>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A6" s="184"/>
      <c r="BB6" s="184"/>
      <c r="BC6" s="184"/>
      <c r="BD6" s="184"/>
      <c r="BE6" s="184"/>
      <c r="BF6" s="184"/>
      <c r="BG6" s="184"/>
      <c r="BH6" s="184"/>
      <c r="BI6" s="184"/>
      <c r="BJ6" s="184"/>
      <c r="BK6" s="184"/>
      <c r="BL6" s="184"/>
      <c r="BM6" s="184"/>
      <c r="BN6" s="184"/>
      <c r="BO6" s="184"/>
      <c r="BP6" s="184"/>
      <c r="BQ6" s="184"/>
      <c r="BR6" s="184"/>
      <c r="BS6" s="184"/>
      <c r="BT6" s="184"/>
      <c r="BU6" s="184"/>
      <c r="BV6" s="184"/>
      <c r="BW6" s="184"/>
      <c r="BX6" s="184"/>
      <c r="BY6" s="184"/>
      <c r="BZ6" s="184"/>
      <c r="CA6" s="184"/>
      <c r="CB6" s="184"/>
      <c r="CC6" s="184"/>
      <c r="CD6" s="184"/>
      <c r="CE6" s="184"/>
      <c r="CF6" s="184"/>
      <c r="CG6" s="184"/>
      <c r="CH6" s="184"/>
      <c r="CI6" s="184"/>
    </row>
    <row r="7" spans="1:129" thickBot="1">
      <c r="A7" s="213" t="s">
        <v>111</v>
      </c>
      <c r="B7" s="214"/>
      <c r="C7" s="214"/>
      <c r="D7" s="214"/>
      <c r="E7" s="214"/>
      <c r="F7" s="214"/>
      <c r="G7" s="214"/>
      <c r="H7" s="89"/>
      <c r="I7" s="89"/>
      <c r="J7" s="89"/>
      <c r="K7" s="89"/>
      <c r="L7" s="89"/>
      <c r="M7" s="89"/>
      <c r="N7" s="89"/>
      <c r="O7" s="89"/>
      <c r="P7" s="89"/>
      <c r="Q7" s="89"/>
      <c r="R7" s="89"/>
      <c r="S7" s="89"/>
      <c r="T7" s="89"/>
      <c r="U7" s="89"/>
      <c r="V7" s="89"/>
      <c r="W7" s="89"/>
      <c r="X7" s="139"/>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180" t="s">
        <v>112</v>
      </c>
      <c r="BU7" s="181"/>
      <c r="BV7" s="181"/>
      <c r="BW7" s="181"/>
      <c r="BX7" s="181"/>
      <c r="BY7" s="181"/>
      <c r="BZ7" s="181"/>
      <c r="CA7" s="181"/>
      <c r="CB7" s="181"/>
      <c r="CC7" s="181"/>
      <c r="CD7" s="181"/>
      <c r="CE7" s="181"/>
      <c r="CF7" s="181"/>
      <c r="CG7" s="181"/>
      <c r="CH7" s="181"/>
      <c r="CI7" s="181"/>
    </row>
    <row r="8" spans="1:129" ht="18" customHeight="1">
      <c r="A8" s="203" t="s">
        <v>113</v>
      </c>
      <c r="B8" s="204"/>
      <c r="C8" s="204" t="s">
        <v>114</v>
      </c>
      <c r="D8" s="217" t="s">
        <v>115</v>
      </c>
      <c r="E8" s="204" t="s">
        <v>116</v>
      </c>
      <c r="F8" s="197" t="s">
        <v>117</v>
      </c>
      <c r="G8" s="256" t="s">
        <v>118</v>
      </c>
      <c r="H8" s="268" t="s">
        <v>214</v>
      </c>
      <c r="I8" s="165"/>
      <c r="J8" s="241" t="s">
        <v>215</v>
      </c>
      <c r="K8" s="241"/>
      <c r="L8" s="244" t="s">
        <v>216</v>
      </c>
      <c r="M8" s="245"/>
      <c r="N8" s="245"/>
      <c r="O8" s="245"/>
      <c r="P8" s="245"/>
      <c r="Q8" s="245"/>
      <c r="R8" s="245"/>
      <c r="S8" s="245"/>
      <c r="T8" s="245"/>
      <c r="U8" s="245"/>
      <c r="V8" s="245"/>
      <c r="W8" s="253"/>
      <c r="X8" s="220" t="s">
        <v>217</v>
      </c>
      <c r="Y8" s="221"/>
      <c r="Z8" s="220" t="s">
        <v>218</v>
      </c>
      <c r="AA8" s="260"/>
      <c r="AB8" s="220" t="s">
        <v>219</v>
      </c>
      <c r="AC8" s="260"/>
      <c r="AD8" s="245" t="s">
        <v>220</v>
      </c>
      <c r="AE8" s="253"/>
      <c r="AF8" s="244" t="s">
        <v>221</v>
      </c>
      <c r="AG8" s="245"/>
      <c r="AH8" s="245"/>
      <c r="AI8" s="245"/>
      <c r="AJ8" s="245"/>
      <c r="AK8" s="245"/>
      <c r="AL8" s="245"/>
      <c r="AM8" s="245"/>
      <c r="AN8" s="245"/>
      <c r="AO8" s="245"/>
      <c r="AP8" s="245"/>
      <c r="AQ8" s="245"/>
      <c r="AR8" s="245" t="s">
        <v>222</v>
      </c>
      <c r="AS8" s="253"/>
      <c r="AT8" s="244" t="s">
        <v>223</v>
      </c>
      <c r="AU8" s="275"/>
      <c r="AV8" s="277" t="s">
        <v>224</v>
      </c>
      <c r="AW8" s="277"/>
      <c r="AX8" s="277"/>
      <c r="AY8" s="277"/>
      <c r="AZ8" s="277"/>
      <c r="BA8" s="277"/>
      <c r="BB8" s="277"/>
      <c r="BC8" s="277"/>
      <c r="BD8" s="277"/>
      <c r="BE8" s="277"/>
      <c r="BF8" s="277"/>
      <c r="BG8" s="278"/>
      <c r="BH8" s="277" t="s">
        <v>225</v>
      </c>
      <c r="BI8" s="277"/>
      <c r="BJ8" s="277"/>
      <c r="BK8" s="277"/>
      <c r="BL8" s="277"/>
      <c r="BM8" s="277"/>
      <c r="BN8" s="277"/>
      <c r="BO8" s="277"/>
      <c r="BP8" s="277"/>
      <c r="BQ8" s="277"/>
      <c r="BR8" s="277"/>
      <c r="BS8" s="277"/>
      <c r="BT8" s="235" t="s">
        <v>121</v>
      </c>
      <c r="BU8" s="235"/>
      <c r="BV8" s="235"/>
      <c r="BW8" s="235"/>
      <c r="BX8" s="235"/>
      <c r="BY8" s="235"/>
      <c r="BZ8" s="235"/>
      <c r="CA8" s="235"/>
      <c r="CB8" s="235"/>
      <c r="CC8" s="235"/>
      <c r="CD8" s="236"/>
      <c r="CE8" s="234" t="s">
        <v>226</v>
      </c>
      <c r="CF8" s="235"/>
      <c r="CG8" s="235"/>
      <c r="CH8" s="235"/>
      <c r="CI8" s="137"/>
      <c r="CJ8" s="234" t="s">
        <v>226</v>
      </c>
      <c r="CK8" s="235"/>
      <c r="CL8" s="235"/>
      <c r="CM8" s="235"/>
    </row>
    <row r="9" spans="1:129" ht="18" customHeight="1">
      <c r="A9" s="205"/>
      <c r="B9" s="206"/>
      <c r="C9" s="206"/>
      <c r="D9" s="218"/>
      <c r="E9" s="206"/>
      <c r="F9" s="198"/>
      <c r="G9" s="257"/>
      <c r="H9" s="269"/>
      <c r="I9" s="165"/>
      <c r="J9" s="241"/>
      <c r="K9" s="241"/>
      <c r="L9" s="246"/>
      <c r="M9" s="247"/>
      <c r="N9" s="247"/>
      <c r="O9" s="247"/>
      <c r="P9" s="247"/>
      <c r="Q9" s="247"/>
      <c r="R9" s="247"/>
      <c r="S9" s="247"/>
      <c r="T9" s="247"/>
      <c r="U9" s="247"/>
      <c r="V9" s="247"/>
      <c r="W9" s="254"/>
      <c r="X9" s="222"/>
      <c r="Y9" s="223"/>
      <c r="Z9" s="222"/>
      <c r="AA9" s="261"/>
      <c r="AB9" s="222"/>
      <c r="AC9" s="261"/>
      <c r="AD9" s="247"/>
      <c r="AE9" s="254"/>
      <c r="AF9" s="246"/>
      <c r="AG9" s="247"/>
      <c r="AH9" s="247"/>
      <c r="AI9" s="247"/>
      <c r="AJ9" s="247"/>
      <c r="AK9" s="247"/>
      <c r="AL9" s="247"/>
      <c r="AM9" s="247"/>
      <c r="AN9" s="247"/>
      <c r="AO9" s="247"/>
      <c r="AP9" s="247"/>
      <c r="AQ9" s="247"/>
      <c r="AR9" s="247"/>
      <c r="AS9" s="254"/>
      <c r="AT9" s="246"/>
      <c r="AU9" s="276"/>
      <c r="AV9" s="277"/>
      <c r="AW9" s="277"/>
      <c r="AX9" s="277"/>
      <c r="AY9" s="277"/>
      <c r="AZ9" s="277"/>
      <c r="BA9" s="277"/>
      <c r="BB9" s="277"/>
      <c r="BC9" s="277"/>
      <c r="BD9" s="277"/>
      <c r="BE9" s="277"/>
      <c r="BF9" s="277"/>
      <c r="BG9" s="278"/>
      <c r="BH9" s="277"/>
      <c r="BI9" s="277"/>
      <c r="BJ9" s="277"/>
      <c r="BK9" s="277"/>
      <c r="BL9" s="277"/>
      <c r="BM9" s="277"/>
      <c r="BN9" s="277"/>
      <c r="BO9" s="277"/>
      <c r="BP9" s="277"/>
      <c r="BQ9" s="277"/>
      <c r="BR9" s="277"/>
      <c r="BS9" s="277"/>
      <c r="BT9" s="16"/>
      <c r="BU9" s="16"/>
      <c r="BV9" s="162"/>
      <c r="BW9" s="162"/>
      <c r="BX9" s="16"/>
      <c r="BY9" s="16"/>
      <c r="BZ9" s="16"/>
      <c r="CA9" s="16"/>
      <c r="CB9" s="16"/>
      <c r="CC9" s="16"/>
      <c r="CD9" s="142"/>
      <c r="CE9" s="273" t="s">
        <v>227</v>
      </c>
      <c r="CF9" s="274"/>
      <c r="CG9" s="274"/>
      <c r="CH9" s="274"/>
      <c r="CI9" s="141"/>
      <c r="CJ9" s="273" t="s">
        <v>227</v>
      </c>
      <c r="CK9" s="274"/>
      <c r="CL9" s="274"/>
      <c r="CM9" s="274"/>
    </row>
    <row r="10" spans="1:129" ht="27" customHeight="1">
      <c r="A10" s="207"/>
      <c r="B10" s="208"/>
      <c r="C10" s="208"/>
      <c r="D10" s="218"/>
      <c r="E10" s="208"/>
      <c r="F10" s="199"/>
      <c r="G10" s="258"/>
      <c r="H10" s="270"/>
      <c r="I10" s="165"/>
      <c r="J10" s="248" t="s">
        <v>228</v>
      </c>
      <c r="K10" s="249"/>
      <c r="L10" s="241" t="s">
        <v>229</v>
      </c>
      <c r="M10" s="241"/>
      <c r="N10" s="241" t="s">
        <v>230</v>
      </c>
      <c r="O10" s="241"/>
      <c r="P10" s="241" t="s">
        <v>231</v>
      </c>
      <c r="Q10" s="241"/>
      <c r="R10" s="241" t="s">
        <v>232</v>
      </c>
      <c r="S10" s="241"/>
      <c r="T10" s="241" t="s">
        <v>233</v>
      </c>
      <c r="U10" s="241"/>
      <c r="V10" s="241" t="s">
        <v>234</v>
      </c>
      <c r="W10" s="241"/>
      <c r="X10" s="266" t="s">
        <v>123</v>
      </c>
      <c r="Y10" s="191" t="s">
        <v>124</v>
      </c>
      <c r="Z10" s="215" t="s">
        <v>123</v>
      </c>
      <c r="AA10" s="262" t="s">
        <v>124</v>
      </c>
      <c r="AB10" s="215" t="s">
        <v>123</v>
      </c>
      <c r="AC10" s="262" t="s">
        <v>124</v>
      </c>
      <c r="AD10" s="255" t="s">
        <v>235</v>
      </c>
      <c r="AE10" s="249"/>
      <c r="AF10" s="248" t="s">
        <v>229</v>
      </c>
      <c r="AG10" s="249"/>
      <c r="AH10" s="248" t="s">
        <v>230</v>
      </c>
      <c r="AI10" s="249"/>
      <c r="AJ10" s="248" t="s">
        <v>231</v>
      </c>
      <c r="AK10" s="249"/>
      <c r="AL10" s="248" t="s">
        <v>232</v>
      </c>
      <c r="AM10" s="249"/>
      <c r="AN10" s="248" t="s">
        <v>233</v>
      </c>
      <c r="AO10" s="249"/>
      <c r="AP10" s="248" t="s">
        <v>234</v>
      </c>
      <c r="AQ10" s="249"/>
      <c r="AR10" s="248" t="s">
        <v>236</v>
      </c>
      <c r="AS10" s="249"/>
      <c r="AT10" s="248" t="s">
        <v>237</v>
      </c>
      <c r="AU10" s="249"/>
      <c r="AV10" s="264" t="s">
        <v>238</v>
      </c>
      <c r="AW10" s="264"/>
      <c r="AX10" s="264" t="s">
        <v>239</v>
      </c>
      <c r="AY10" s="264"/>
      <c r="AZ10" s="264" t="s">
        <v>240</v>
      </c>
      <c r="BA10" s="264"/>
      <c r="BB10" s="264" t="s">
        <v>241</v>
      </c>
      <c r="BC10" s="264"/>
      <c r="BD10" s="264" t="s">
        <v>242</v>
      </c>
      <c r="BE10" s="264"/>
      <c r="BF10" s="264" t="s">
        <v>243</v>
      </c>
      <c r="BG10" s="264"/>
      <c r="BH10" s="264" t="s">
        <v>229</v>
      </c>
      <c r="BI10" s="264"/>
      <c r="BJ10" s="264" t="s">
        <v>230</v>
      </c>
      <c r="BK10" s="264"/>
      <c r="BL10" s="264" t="s">
        <v>231</v>
      </c>
      <c r="BM10" s="264"/>
      <c r="BN10" s="264" t="s">
        <v>232</v>
      </c>
      <c r="BO10" s="264"/>
      <c r="BP10" s="264" t="s">
        <v>233</v>
      </c>
      <c r="BQ10" s="264"/>
      <c r="BR10" s="264" t="s">
        <v>234</v>
      </c>
      <c r="BS10" s="264"/>
      <c r="BT10" s="242" t="s">
        <v>244</v>
      </c>
      <c r="BU10" s="243"/>
      <c r="BV10" s="242" t="s">
        <v>245</v>
      </c>
      <c r="BW10" s="243"/>
      <c r="BX10" s="265" t="s">
        <v>246</v>
      </c>
      <c r="BY10" s="243"/>
      <c r="BZ10" s="250" t="s">
        <v>247</v>
      </c>
      <c r="CA10" s="251"/>
      <c r="CB10" s="251"/>
      <c r="CC10" s="251"/>
      <c r="CD10" s="252"/>
      <c r="CE10" s="250" t="s">
        <v>248</v>
      </c>
      <c r="CF10" s="251"/>
      <c r="CG10" s="251"/>
      <c r="CH10" s="251"/>
      <c r="CI10" s="252"/>
    </row>
    <row r="11" spans="1:129" ht="144" customHeight="1">
      <c r="A11" s="209"/>
      <c r="B11" s="210"/>
      <c r="C11" s="210"/>
      <c r="D11" s="219"/>
      <c r="E11" s="210"/>
      <c r="F11" s="200"/>
      <c r="G11" s="259"/>
      <c r="H11" s="271" t="s">
        <v>214</v>
      </c>
      <c r="I11" s="165"/>
      <c r="J11" s="92" t="s">
        <v>249</v>
      </c>
      <c r="K11" s="92" t="s">
        <v>250</v>
      </c>
      <c r="L11" s="92" t="s">
        <v>115</v>
      </c>
      <c r="M11" s="92" t="s">
        <v>124</v>
      </c>
      <c r="N11" s="92" t="s">
        <v>115</v>
      </c>
      <c r="O11" s="92" t="s">
        <v>124</v>
      </c>
      <c r="P11" s="92" t="s">
        <v>115</v>
      </c>
      <c r="Q11" s="92" t="s">
        <v>124</v>
      </c>
      <c r="R11" s="92" t="s">
        <v>115</v>
      </c>
      <c r="S11" s="92" t="s">
        <v>124</v>
      </c>
      <c r="T11" s="92" t="s">
        <v>115</v>
      </c>
      <c r="U11" s="92" t="s">
        <v>124</v>
      </c>
      <c r="V11" s="92" t="s">
        <v>115</v>
      </c>
      <c r="W11" s="92" t="s">
        <v>124</v>
      </c>
      <c r="X11" s="267"/>
      <c r="Y11" s="192"/>
      <c r="Z11" s="216"/>
      <c r="AA11" s="263"/>
      <c r="AB11" s="216"/>
      <c r="AC11" s="263"/>
      <c r="AD11" s="135" t="s">
        <v>251</v>
      </c>
      <c r="AE11" s="92" t="s">
        <v>252</v>
      </c>
      <c r="AF11" s="92" t="s">
        <v>115</v>
      </c>
      <c r="AG11" s="92" t="s">
        <v>124</v>
      </c>
      <c r="AH11" s="92" t="s">
        <v>115</v>
      </c>
      <c r="AI11" s="92" t="s">
        <v>124</v>
      </c>
      <c r="AJ11" s="92" t="s">
        <v>115</v>
      </c>
      <c r="AK11" s="92" t="s">
        <v>124</v>
      </c>
      <c r="AL11" s="92" t="s">
        <v>115</v>
      </c>
      <c r="AM11" s="92" t="s">
        <v>124</v>
      </c>
      <c r="AN11" s="92" t="s">
        <v>115</v>
      </c>
      <c r="AO11" s="92" t="s">
        <v>124</v>
      </c>
      <c r="AP11" s="92" t="s">
        <v>115</v>
      </c>
      <c r="AQ11" s="92" t="s">
        <v>124</v>
      </c>
      <c r="AR11" s="135" t="s">
        <v>251</v>
      </c>
      <c r="AS11" s="92" t="s">
        <v>252</v>
      </c>
      <c r="AT11" s="135" t="s">
        <v>251</v>
      </c>
      <c r="AU11" s="92" t="s">
        <v>252</v>
      </c>
      <c r="AV11" s="129" t="s">
        <v>115</v>
      </c>
      <c r="AW11" s="129" t="s">
        <v>124</v>
      </c>
      <c r="AX11" s="129" t="s">
        <v>115</v>
      </c>
      <c r="AY11" s="129" t="s">
        <v>124</v>
      </c>
      <c r="AZ11" s="129" t="s">
        <v>115</v>
      </c>
      <c r="BA11" s="129" t="s">
        <v>124</v>
      </c>
      <c r="BB11" s="129" t="s">
        <v>115</v>
      </c>
      <c r="BC11" s="129" t="s">
        <v>124</v>
      </c>
      <c r="BD11" s="129" t="s">
        <v>115</v>
      </c>
      <c r="BE11" s="129" t="s">
        <v>124</v>
      </c>
      <c r="BF11" s="129" t="s">
        <v>115</v>
      </c>
      <c r="BG11" s="129" t="s">
        <v>124</v>
      </c>
      <c r="BH11" s="129" t="s">
        <v>115</v>
      </c>
      <c r="BI11" s="129" t="s">
        <v>124</v>
      </c>
      <c r="BJ11" s="129" t="s">
        <v>115</v>
      </c>
      <c r="BK11" s="129" t="s">
        <v>124</v>
      </c>
      <c r="BL11" s="129" t="s">
        <v>115</v>
      </c>
      <c r="BM11" s="129" t="s">
        <v>124</v>
      </c>
      <c r="BN11" s="129" t="s">
        <v>115</v>
      </c>
      <c r="BO11" s="129" t="s">
        <v>124</v>
      </c>
      <c r="BP11" s="129" t="s">
        <v>115</v>
      </c>
      <c r="BQ11" s="129" t="s">
        <v>124</v>
      </c>
      <c r="BR11" s="129" t="s">
        <v>115</v>
      </c>
      <c r="BS11" s="129" t="s">
        <v>124</v>
      </c>
      <c r="BT11" s="146" t="s">
        <v>253</v>
      </c>
      <c r="BU11" s="146" t="s">
        <v>254</v>
      </c>
      <c r="BV11" s="146" t="s">
        <v>255</v>
      </c>
      <c r="BW11" s="146" t="s">
        <v>256</v>
      </c>
      <c r="BX11" s="146" t="s">
        <v>255</v>
      </c>
      <c r="BY11" s="146" t="s">
        <v>256</v>
      </c>
      <c r="BZ11" s="159" t="s">
        <v>257</v>
      </c>
      <c r="CA11" s="18" t="s">
        <v>129</v>
      </c>
      <c r="CB11" s="19" t="s">
        <v>130</v>
      </c>
      <c r="CC11" s="19" t="s">
        <v>131</v>
      </c>
      <c r="CD11" s="129" t="s">
        <v>258</v>
      </c>
      <c r="CE11" s="132" t="s">
        <v>128</v>
      </c>
      <c r="CF11" s="18" t="s">
        <v>129</v>
      </c>
      <c r="CG11" s="19" t="s">
        <v>130</v>
      </c>
      <c r="CH11" s="19" t="s">
        <v>131</v>
      </c>
      <c r="CI11" s="129" t="s">
        <v>259</v>
      </c>
      <c r="CJ11" s="132" t="s">
        <v>128</v>
      </c>
      <c r="CK11" s="18" t="s">
        <v>129</v>
      </c>
      <c r="CL11" s="19" t="s">
        <v>130</v>
      </c>
      <c r="CM11" s="19" t="s">
        <v>131</v>
      </c>
    </row>
    <row r="12" spans="1:129" ht="106.5">
      <c r="A12" s="201" t="s">
        <v>133</v>
      </c>
      <c r="B12" s="32" t="s">
        <v>134</v>
      </c>
      <c r="C12" s="32" t="s">
        <v>134</v>
      </c>
      <c r="D12" s="32" t="s">
        <v>135</v>
      </c>
      <c r="E12" s="45" t="s">
        <v>101</v>
      </c>
      <c r="F12" s="23" t="s">
        <v>136</v>
      </c>
      <c r="G12" s="23" t="s">
        <v>136</v>
      </c>
      <c r="H12" s="23" t="s">
        <v>260</v>
      </c>
      <c r="I12" s="166"/>
      <c r="J12" s="58">
        <v>109</v>
      </c>
      <c r="K12" s="55">
        <v>2335691983</v>
      </c>
      <c r="L12" s="58">
        <v>0</v>
      </c>
      <c r="M12" s="21">
        <v>643573483</v>
      </c>
      <c r="N12" s="58">
        <v>4</v>
      </c>
      <c r="O12" s="21">
        <v>685704546</v>
      </c>
      <c r="P12" s="58">
        <v>6</v>
      </c>
      <c r="Q12" s="21">
        <v>623275026</v>
      </c>
      <c r="R12" s="58">
        <v>4</v>
      </c>
      <c r="S12" s="21">
        <v>611018920</v>
      </c>
      <c r="T12" s="58">
        <v>4</v>
      </c>
      <c r="U12" s="21">
        <v>723166027</v>
      </c>
      <c r="V12" s="58">
        <v>2</v>
      </c>
      <c r="W12" s="21">
        <v>1291121502</v>
      </c>
      <c r="X12" s="58">
        <f>J12</f>
        <v>109</v>
      </c>
      <c r="Y12" s="21">
        <f>K12</f>
        <v>2335691983</v>
      </c>
      <c r="Z12" s="58">
        <f>L12+N12+P12+R12+T12+V12</f>
        <v>20</v>
      </c>
      <c r="AA12" s="21">
        <f>M12+O12+Q12+S12+U12+W12</f>
        <v>4577859504</v>
      </c>
      <c r="AB12" s="114">
        <f>X12+Z12</f>
        <v>129</v>
      </c>
      <c r="AC12" s="136">
        <f>AA12+Y12</f>
        <v>6913551487</v>
      </c>
      <c r="AD12" s="58">
        <v>134</v>
      </c>
      <c r="AE12" s="21">
        <v>3426568995</v>
      </c>
      <c r="AF12" s="58">
        <v>0</v>
      </c>
      <c r="AG12" s="21">
        <v>5061826796</v>
      </c>
      <c r="AH12" s="58">
        <v>134</v>
      </c>
      <c r="AI12" s="21">
        <v>8488395791</v>
      </c>
      <c r="AJ12" s="58">
        <v>0</v>
      </c>
      <c r="AK12" s="21">
        <v>664019416</v>
      </c>
      <c r="AL12" s="58">
        <v>2</v>
      </c>
      <c r="AM12" s="21">
        <v>662217978</v>
      </c>
      <c r="AN12" s="58">
        <v>0</v>
      </c>
      <c r="AO12" s="21">
        <v>646710656</v>
      </c>
      <c r="AP12" s="58">
        <v>0</v>
      </c>
      <c r="AQ12" s="21">
        <v>1120346224</v>
      </c>
      <c r="AR12" s="58">
        <v>0</v>
      </c>
      <c r="AS12" s="134">
        <v>5061826796</v>
      </c>
      <c r="AT12" s="134">
        <f>+AD12+AR12</f>
        <v>134</v>
      </c>
      <c r="AU12" s="134">
        <f>+AE12+AS12</f>
        <v>8488395791</v>
      </c>
      <c r="AV12" s="58">
        <v>24</v>
      </c>
      <c r="AW12" s="21">
        <v>367648911</v>
      </c>
      <c r="AX12" s="58">
        <v>42</v>
      </c>
      <c r="AY12" s="21">
        <v>240581135</v>
      </c>
      <c r="AZ12" s="58">
        <v>13</v>
      </c>
      <c r="BA12" s="21">
        <v>562485056</v>
      </c>
      <c r="BB12" s="58">
        <v>51</v>
      </c>
      <c r="BC12" s="21">
        <v>645468744</v>
      </c>
      <c r="BD12" s="58">
        <v>71</v>
      </c>
      <c r="BE12" s="21">
        <v>621625091</v>
      </c>
      <c r="BF12" s="58">
        <v>8</v>
      </c>
      <c r="BG12" s="21">
        <v>663734231</v>
      </c>
      <c r="BH12" s="58">
        <v>35</v>
      </c>
      <c r="BI12" s="21">
        <v>770859940</v>
      </c>
      <c r="BJ12" s="58">
        <v>15</v>
      </c>
      <c r="BK12" s="21">
        <v>874483168</v>
      </c>
      <c r="BL12" s="58">
        <v>1</v>
      </c>
      <c r="BM12" s="21">
        <v>1009523676</v>
      </c>
      <c r="BN12" s="58">
        <v>0</v>
      </c>
      <c r="BO12" s="21">
        <v>1018328729</v>
      </c>
      <c r="BP12" s="58">
        <v>0</v>
      </c>
      <c r="BQ12" s="21">
        <v>943161460</v>
      </c>
      <c r="BR12" s="58">
        <v>1</v>
      </c>
      <c r="BS12" s="21">
        <v>19764054889</v>
      </c>
      <c r="BT12" s="58">
        <f>SUM(AV12+AX12+AZ12+BB12+BD12+BF12)</f>
        <v>209</v>
      </c>
      <c r="BU12" s="55">
        <f>SUM(AW12+AY12+BA12+BC12+BE12+BG12)</f>
        <v>3101543168</v>
      </c>
      <c r="BV12" s="154">
        <f>SUM(BH12+BJ12+BL12+BN12+BP12+BR12)</f>
        <v>52</v>
      </c>
      <c r="BW12" s="157">
        <f>+BI12+BK12+BM12+BO12+BQ12+BS12</f>
        <v>24380411862</v>
      </c>
      <c r="BX12" s="127">
        <f>+BT12+BV12</f>
        <v>261</v>
      </c>
      <c r="BY12" s="127">
        <f>+BU12+BW12</f>
        <v>27481955030</v>
      </c>
      <c r="BZ12" s="11">
        <f>IFERROR((1-(BT12/AD12)),0)</f>
        <v>-0.55970149253731338</v>
      </c>
      <c r="CA12" s="11">
        <f>IFERROR((1-(BU12/AE12)),0)</f>
        <v>9.4854598717922456E-2</v>
      </c>
      <c r="CB12" s="131">
        <f>IFERROR((BZ12/G12),0)</f>
        <v>0</v>
      </c>
      <c r="CC12" s="12">
        <f t="shared" ref="CC12:CC34" si="0">IFERROR((CA12/F12),0)</f>
        <v>0</v>
      </c>
      <c r="CD12" s="61" t="s">
        <v>261</v>
      </c>
      <c r="CE12" s="119">
        <f t="shared" ref="CE12:CE34" si="1">IFERROR((1-(BV12/AR12)),0)</f>
        <v>0</v>
      </c>
      <c r="CF12" s="11">
        <f t="shared" ref="CF12:CF34" si="2">IFERROR((1-(BW12/AS12)),0)</f>
        <v>-3.8165243190988081</v>
      </c>
      <c r="CG12" s="120">
        <f t="shared" ref="CG12:CG34" si="3">IFERROR((CE12/G12),0)</f>
        <v>0</v>
      </c>
      <c r="CH12" s="120">
        <f t="shared" ref="CH12:CH34" si="4">IFERROR((CF12/F12),0)</f>
        <v>0</v>
      </c>
      <c r="CI12" s="151" t="s">
        <v>262</v>
      </c>
      <c r="CJ12" s="119" cm="1">
        <f t="array" aca="1" ref="CJ12" ca="1">IFERROR((1-(BW/AT12)),0)</f>
        <v>0</v>
      </c>
      <c r="CK12" s="11">
        <f>IFERROR((1-(BY12/AU12)),0)</f>
        <v>-2.2375911428562651</v>
      </c>
      <c r="CL12" s="120">
        <f ca="1">IFERROR((CJ12/G12),0)</f>
        <v>0</v>
      </c>
      <c r="CM12" s="120">
        <f>IFERROR((CK12/F12),0)</f>
        <v>0</v>
      </c>
    </row>
    <row r="13" spans="1:129" s="111" customFormat="1" ht="75.75" customHeight="1">
      <c r="A13" s="202"/>
      <c r="B13" s="97" t="s">
        <v>139</v>
      </c>
      <c r="C13" s="22" t="s">
        <v>140</v>
      </c>
      <c r="D13" s="22" t="s">
        <v>141</v>
      </c>
      <c r="E13" s="47" t="s">
        <v>101</v>
      </c>
      <c r="F13" s="23" t="s">
        <v>136</v>
      </c>
      <c r="G13" s="115">
        <v>0</v>
      </c>
      <c r="H13" s="115" t="s">
        <v>263</v>
      </c>
      <c r="I13" s="167"/>
      <c r="J13" s="58">
        <v>525.5</v>
      </c>
      <c r="K13" s="69">
        <v>7976893</v>
      </c>
      <c r="L13" s="58">
        <v>77</v>
      </c>
      <c r="M13" s="65">
        <v>1156684</v>
      </c>
      <c r="N13" s="58">
        <v>65</v>
      </c>
      <c r="O13" s="65">
        <v>926913</v>
      </c>
      <c r="P13" s="58">
        <v>87</v>
      </c>
      <c r="Q13" s="65">
        <v>1306813</v>
      </c>
      <c r="R13" s="58">
        <v>101</v>
      </c>
      <c r="S13" s="65">
        <v>2154280</v>
      </c>
      <c r="T13" s="58">
        <v>69</v>
      </c>
      <c r="U13" s="65">
        <v>1151074</v>
      </c>
      <c r="V13" s="58">
        <v>34</v>
      </c>
      <c r="W13" s="65">
        <v>493782</v>
      </c>
      <c r="X13" s="58">
        <f t="shared" ref="X13:Y34" si="5">J13</f>
        <v>525.5</v>
      </c>
      <c r="Y13" s="65">
        <f t="shared" si="5"/>
        <v>7976893</v>
      </c>
      <c r="Z13" s="116">
        <f t="shared" ref="Z13:AL33" si="6">L13+N13+P13+R13+T13+V13</f>
        <v>433</v>
      </c>
      <c r="AA13" s="65">
        <f t="shared" ref="AA13:AA34" si="7">M13+O13+Q13+S13+U13+W13</f>
        <v>7189546</v>
      </c>
      <c r="AB13" s="58">
        <f>X13+Z13</f>
        <v>958.5</v>
      </c>
      <c r="AC13" s="117">
        <f>AA13+Y13</f>
        <v>15166439</v>
      </c>
      <c r="AD13" s="58">
        <v>668</v>
      </c>
      <c r="AE13" s="65">
        <v>10632806</v>
      </c>
      <c r="AF13" s="58">
        <v>924</v>
      </c>
      <c r="AG13" s="65">
        <v>16302607</v>
      </c>
      <c r="AH13" s="58">
        <v>1592</v>
      </c>
      <c r="AI13" s="65">
        <v>26935413</v>
      </c>
      <c r="AJ13" s="58">
        <v>56.5</v>
      </c>
      <c r="AK13" s="65">
        <v>904940</v>
      </c>
      <c r="AL13" s="58">
        <v>64.5</v>
      </c>
      <c r="AM13" s="65">
        <v>1016079</v>
      </c>
      <c r="AN13" s="58">
        <v>66.5</v>
      </c>
      <c r="AO13" s="65">
        <v>1000542</v>
      </c>
      <c r="AP13" s="58">
        <v>67</v>
      </c>
      <c r="AQ13" s="65">
        <v>1058087</v>
      </c>
      <c r="AR13" s="58">
        <v>924</v>
      </c>
      <c r="AS13" s="134">
        <v>16302607</v>
      </c>
      <c r="AT13" s="134">
        <f t="shared" ref="AT13:AT34" si="8">+AD13+AR13</f>
        <v>1592</v>
      </c>
      <c r="AU13" s="134">
        <f t="shared" ref="AU13:AU34" si="9">+AE13+AS13</f>
        <v>26935413</v>
      </c>
      <c r="AV13" s="58">
        <v>173</v>
      </c>
      <c r="AW13" s="65">
        <v>3204910</v>
      </c>
      <c r="AX13" s="58">
        <v>186</v>
      </c>
      <c r="AY13" s="65">
        <v>3329971</v>
      </c>
      <c r="AZ13" s="58">
        <v>99</v>
      </c>
      <c r="BA13" s="65">
        <v>1809749</v>
      </c>
      <c r="BB13" s="58">
        <v>145</v>
      </c>
      <c r="BC13" s="65">
        <v>2833174</v>
      </c>
      <c r="BD13" s="58">
        <v>152</v>
      </c>
      <c r="BE13" s="65">
        <v>3984914</v>
      </c>
      <c r="BF13" s="58">
        <v>91</v>
      </c>
      <c r="BG13" s="65">
        <v>2134858</v>
      </c>
      <c r="BH13" s="58">
        <v>107</v>
      </c>
      <c r="BI13" s="65" t="s">
        <v>264</v>
      </c>
      <c r="BJ13" s="58">
        <v>107.5</v>
      </c>
      <c r="BK13" s="65" t="s">
        <v>265</v>
      </c>
      <c r="BL13" s="58">
        <v>115.5</v>
      </c>
      <c r="BM13" s="65" t="s">
        <v>266</v>
      </c>
      <c r="BN13" s="58">
        <v>157</v>
      </c>
      <c r="BO13" s="65" t="s">
        <v>267</v>
      </c>
      <c r="BP13" s="58">
        <v>127.5</v>
      </c>
      <c r="BQ13" s="65" t="s">
        <v>268</v>
      </c>
      <c r="BR13" s="58">
        <v>113.5</v>
      </c>
      <c r="BS13" s="65" t="s">
        <v>269</v>
      </c>
      <c r="BT13" s="58">
        <f t="shared" ref="BT13:BT34" si="10">SUM(AV13+AX13+AZ13+BB13+BD13+BF13)</f>
        <v>846</v>
      </c>
      <c r="BU13" s="55">
        <f>SUM(AW13+AY13+BA13+BC13+BE13+BG13)</f>
        <v>17297576</v>
      </c>
      <c r="BV13" s="154">
        <f>SUM(BH13+BJ13+BL13+BN13+BP13+BR13)</f>
        <v>728</v>
      </c>
      <c r="BW13" s="157" t="s">
        <v>270</v>
      </c>
      <c r="BX13" s="127">
        <f>+BT13+BV13</f>
        <v>1574</v>
      </c>
      <c r="BY13" s="127">
        <v>32625431</v>
      </c>
      <c r="BZ13" s="11">
        <f t="shared" ref="BZ13:BZ34" si="11">IFERROR((1-(BT13/AD13)),0)</f>
        <v>-0.26646706586826352</v>
      </c>
      <c r="CA13" s="11">
        <f t="shared" ref="CA13:CA34" si="12">IFERROR((1-(BU13/AE13)),0)</f>
        <v>-0.6268119629004798</v>
      </c>
      <c r="CB13" s="131">
        <f t="shared" ref="CB13:CB34" si="13">IFERROR((BZ13/G13),0)</f>
        <v>0</v>
      </c>
      <c r="CC13" s="12">
        <f t="shared" si="0"/>
        <v>0</v>
      </c>
      <c r="CD13" s="147" t="s">
        <v>271</v>
      </c>
      <c r="CE13" s="119">
        <f t="shared" si="1"/>
        <v>0.21212121212121215</v>
      </c>
      <c r="CF13" s="11">
        <f t="shared" si="2"/>
        <v>0</v>
      </c>
      <c r="CG13" s="121">
        <f t="shared" si="3"/>
        <v>0</v>
      </c>
      <c r="CH13" s="121">
        <f t="shared" si="4"/>
        <v>0</v>
      </c>
      <c r="CI13" s="147" t="s">
        <v>271</v>
      </c>
      <c r="CJ13" s="119" cm="1">
        <f t="array" aca="1" ref="CJ13" ca="1">IFERROR((1-(BW/AT13)),0)</f>
        <v>0</v>
      </c>
      <c r="CK13" s="11">
        <f t="shared" ref="CK13:CK34" si="14">IFERROR((1-(BY13/AU13)),0)</f>
        <v>-0.21124673306475761</v>
      </c>
      <c r="CL13" s="120">
        <f t="shared" ref="CL13:CL34" ca="1" si="15">IFERROR((CJ13/G13),0)</f>
        <v>0</v>
      </c>
      <c r="CM13" s="120">
        <f t="shared" ref="CM13:CM34" si="16">IFERROR((CK13/F13),0)</f>
        <v>0</v>
      </c>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row>
    <row r="14" spans="1:129" ht="151.5" customHeight="1">
      <c r="A14" s="44" t="s">
        <v>143</v>
      </c>
      <c r="B14" s="32" t="s">
        <v>134</v>
      </c>
      <c r="C14" s="32" t="s">
        <v>134</v>
      </c>
      <c r="D14" s="32" t="s">
        <v>135</v>
      </c>
      <c r="E14" s="152" t="s">
        <v>101</v>
      </c>
      <c r="F14" s="153" t="s">
        <v>136</v>
      </c>
      <c r="G14" s="153" t="s">
        <v>136</v>
      </c>
      <c r="H14" s="153" t="s">
        <v>260</v>
      </c>
      <c r="I14" s="168"/>
      <c r="J14" s="154">
        <v>24</v>
      </c>
      <c r="K14" s="155">
        <v>279457377</v>
      </c>
      <c r="L14" s="154">
        <v>1</v>
      </c>
      <c r="M14" s="155">
        <v>125977288</v>
      </c>
      <c r="N14" s="154">
        <v>9</v>
      </c>
      <c r="O14" s="155">
        <v>167809433</v>
      </c>
      <c r="P14" s="154">
        <v>8</v>
      </c>
      <c r="Q14" s="155">
        <v>165874226</v>
      </c>
      <c r="R14" s="154">
        <v>19</v>
      </c>
      <c r="S14" s="155">
        <v>213712003</v>
      </c>
      <c r="T14" s="154">
        <v>1</v>
      </c>
      <c r="U14" s="155">
        <v>345067302</v>
      </c>
      <c r="V14" s="154">
        <v>0</v>
      </c>
      <c r="W14" s="155">
        <v>593590464</v>
      </c>
      <c r="X14" s="154">
        <f t="shared" si="5"/>
        <v>24</v>
      </c>
      <c r="Y14" s="133">
        <f t="shared" si="5"/>
        <v>279457377</v>
      </c>
      <c r="Z14" s="154">
        <f>L14+N14+P14+R14+T14+V14</f>
        <v>38</v>
      </c>
      <c r="AA14" s="133">
        <f t="shared" si="7"/>
        <v>1612030716</v>
      </c>
      <c r="AB14" s="154">
        <f>X14+Z14</f>
        <v>62</v>
      </c>
      <c r="AC14" s="156">
        <f>AA14+Y14</f>
        <v>1891488093</v>
      </c>
      <c r="AD14" s="154">
        <v>44</v>
      </c>
      <c r="AE14" s="133">
        <v>877421577</v>
      </c>
      <c r="AF14" s="154">
        <v>0</v>
      </c>
      <c r="AG14" s="133">
        <v>1562336616</v>
      </c>
      <c r="AH14" s="154">
        <v>44</v>
      </c>
      <c r="AI14" s="133">
        <v>2439758193</v>
      </c>
      <c r="AJ14" s="154">
        <v>0</v>
      </c>
      <c r="AK14" s="133">
        <v>370977741</v>
      </c>
      <c r="AL14" s="154">
        <v>0</v>
      </c>
      <c r="AM14" s="133">
        <v>344019103</v>
      </c>
      <c r="AN14" s="154">
        <v>2</v>
      </c>
      <c r="AO14" s="133">
        <v>338502162</v>
      </c>
      <c r="AP14" s="154">
        <v>0</v>
      </c>
      <c r="AQ14" s="133">
        <v>588600968</v>
      </c>
      <c r="AR14" s="154">
        <v>0</v>
      </c>
      <c r="AS14" s="157">
        <v>1562336616</v>
      </c>
      <c r="AT14" s="157">
        <f t="shared" si="8"/>
        <v>44</v>
      </c>
      <c r="AU14" s="157">
        <f t="shared" si="9"/>
        <v>2439758193</v>
      </c>
      <c r="AV14" s="154">
        <v>5</v>
      </c>
      <c r="AW14" s="133">
        <v>0</v>
      </c>
      <c r="AX14" s="154">
        <v>13</v>
      </c>
      <c r="AY14" s="133">
        <v>651319</v>
      </c>
      <c r="AZ14" s="154">
        <v>2</v>
      </c>
      <c r="BA14" s="133">
        <v>78237157</v>
      </c>
      <c r="BB14" s="154">
        <v>7</v>
      </c>
      <c r="BC14" s="133">
        <v>159708231</v>
      </c>
      <c r="BD14" s="154">
        <v>13</v>
      </c>
      <c r="BE14" s="133">
        <v>165247872</v>
      </c>
      <c r="BF14" s="154">
        <v>0</v>
      </c>
      <c r="BG14" s="133">
        <v>165914249</v>
      </c>
      <c r="BH14" s="154">
        <v>1</v>
      </c>
      <c r="BI14" s="133">
        <v>237175048</v>
      </c>
      <c r="BJ14" s="154">
        <v>10</v>
      </c>
      <c r="BK14" s="133">
        <v>39628244</v>
      </c>
      <c r="BL14" s="154">
        <v>0</v>
      </c>
      <c r="BM14" s="133">
        <v>83593636</v>
      </c>
      <c r="BN14" s="154">
        <v>0</v>
      </c>
      <c r="BO14" s="133">
        <v>81145000</v>
      </c>
      <c r="BP14" s="154">
        <v>0</v>
      </c>
      <c r="BQ14" s="133">
        <v>81145000</v>
      </c>
      <c r="BR14" s="154">
        <v>0</v>
      </c>
      <c r="BS14" s="133">
        <v>135464733</v>
      </c>
      <c r="BT14" s="154">
        <f t="shared" si="10"/>
        <v>40</v>
      </c>
      <c r="BU14" s="155">
        <f>SUM(AW14+AY14+BA14+BC14+BE14+BG14)</f>
        <v>569758828</v>
      </c>
      <c r="BV14" s="154">
        <f>+BH14+BJ14+BL14+BN14+BP14+BR14</f>
        <v>11</v>
      </c>
      <c r="BW14" s="155">
        <f>SUM(BI14+BK14+BM14+BO14+BQ14+BS14)</f>
        <v>658151661</v>
      </c>
      <c r="BX14" s="158">
        <f>+BT14+BV14</f>
        <v>51</v>
      </c>
      <c r="BY14" s="158">
        <f>+BU14+BW14</f>
        <v>1227910489</v>
      </c>
      <c r="BZ14" s="11">
        <f t="shared" si="11"/>
        <v>9.0909090909090939E-2</v>
      </c>
      <c r="CA14" s="11">
        <f>IFERROR((1-(BU14/AE14)),0)</f>
        <v>0.35064415677117544</v>
      </c>
      <c r="CB14" s="131">
        <f t="shared" si="13"/>
        <v>0</v>
      </c>
      <c r="CC14" s="12">
        <f t="shared" si="0"/>
        <v>0</v>
      </c>
      <c r="CD14" s="148" t="s">
        <v>272</v>
      </c>
      <c r="CE14" s="119">
        <f t="shared" si="1"/>
        <v>0</v>
      </c>
      <c r="CF14" s="11">
        <f t="shared" si="2"/>
        <v>0.57873888747160995</v>
      </c>
      <c r="CG14" s="120">
        <f t="shared" si="3"/>
        <v>0</v>
      </c>
      <c r="CH14" s="120">
        <f t="shared" si="4"/>
        <v>0</v>
      </c>
      <c r="CI14" s="151" t="s">
        <v>273</v>
      </c>
      <c r="CJ14" s="119" cm="1">
        <f t="array" aca="1" ref="CJ14" ca="1">IFERROR((1-(BW/AT14)),0)</f>
        <v>0</v>
      </c>
      <c r="CK14" s="11">
        <f t="shared" si="14"/>
        <v>0.49670811946731308</v>
      </c>
      <c r="CL14" s="120">
        <f t="shared" ca="1" si="15"/>
        <v>0</v>
      </c>
      <c r="CM14" s="120">
        <f t="shared" si="16"/>
        <v>0</v>
      </c>
    </row>
    <row r="15" spans="1:129" ht="79.5" customHeight="1">
      <c r="A15" s="193" t="s">
        <v>146</v>
      </c>
      <c r="B15" s="194" t="s">
        <v>147</v>
      </c>
      <c r="C15" s="22" t="s">
        <v>148</v>
      </c>
      <c r="D15" s="22" t="s">
        <v>149</v>
      </c>
      <c r="E15" s="45" t="s">
        <v>101</v>
      </c>
      <c r="F15" s="23" t="s">
        <v>136</v>
      </c>
      <c r="G15" s="23" t="s">
        <v>136</v>
      </c>
      <c r="H15" s="23" t="s">
        <v>263</v>
      </c>
      <c r="I15" s="23"/>
      <c r="J15" s="23" t="s">
        <v>136</v>
      </c>
      <c r="K15" s="23" t="s">
        <v>136</v>
      </c>
      <c r="L15" s="23" t="s">
        <v>136</v>
      </c>
      <c r="M15" s="23" t="s">
        <v>136</v>
      </c>
      <c r="N15" s="23" t="s">
        <v>136</v>
      </c>
      <c r="O15" s="23" t="s">
        <v>136</v>
      </c>
      <c r="P15" s="23" t="s">
        <v>136</v>
      </c>
      <c r="Q15" s="23" t="s">
        <v>136</v>
      </c>
      <c r="R15" s="23" t="s">
        <v>136</v>
      </c>
      <c r="S15" s="23" t="s">
        <v>136</v>
      </c>
      <c r="T15" s="23" t="s">
        <v>136</v>
      </c>
      <c r="U15" s="23" t="s">
        <v>136</v>
      </c>
      <c r="V15" s="23" t="s">
        <v>136</v>
      </c>
      <c r="W15" s="23" t="s">
        <v>136</v>
      </c>
      <c r="X15" s="58">
        <v>0</v>
      </c>
      <c r="Y15" s="58">
        <v>0</v>
      </c>
      <c r="Z15" s="58">
        <v>0</v>
      </c>
      <c r="AA15" s="58">
        <v>0</v>
      </c>
      <c r="AB15" s="58">
        <v>0</v>
      </c>
      <c r="AC15" s="58">
        <v>0</v>
      </c>
      <c r="AD15" s="58">
        <v>0</v>
      </c>
      <c r="AE15" s="58">
        <v>0</v>
      </c>
      <c r="AF15" s="58">
        <v>0</v>
      </c>
      <c r="AG15" s="58">
        <v>0</v>
      </c>
      <c r="AH15" s="58">
        <v>0</v>
      </c>
      <c r="AI15" s="58">
        <v>0</v>
      </c>
      <c r="AJ15" s="58">
        <v>0</v>
      </c>
      <c r="AK15" s="58">
        <v>0</v>
      </c>
      <c r="AL15" s="58">
        <v>0</v>
      </c>
      <c r="AM15" s="58">
        <v>0</v>
      </c>
      <c r="AN15" s="58">
        <v>0</v>
      </c>
      <c r="AO15" s="58">
        <v>0</v>
      </c>
      <c r="AP15" s="58">
        <v>0</v>
      </c>
      <c r="AQ15" s="58">
        <v>0</v>
      </c>
      <c r="AR15" s="58">
        <v>0</v>
      </c>
      <c r="AS15" s="58">
        <v>0</v>
      </c>
      <c r="AT15" s="58">
        <v>0</v>
      </c>
      <c r="AU15" s="58">
        <v>0</v>
      </c>
      <c r="AV15" s="58">
        <v>0</v>
      </c>
      <c r="AW15" s="58">
        <v>0</v>
      </c>
      <c r="AX15" s="58">
        <v>0</v>
      </c>
      <c r="AY15" s="58">
        <v>0</v>
      </c>
      <c r="AZ15" s="58">
        <v>0</v>
      </c>
      <c r="BA15" s="58">
        <v>0</v>
      </c>
      <c r="BB15" s="58">
        <v>0</v>
      </c>
      <c r="BC15" s="58">
        <v>0</v>
      </c>
      <c r="BD15" s="58">
        <v>0</v>
      </c>
      <c r="BE15" s="58">
        <v>0</v>
      </c>
      <c r="BF15" s="58">
        <v>0</v>
      </c>
      <c r="BG15" s="58">
        <v>0</v>
      </c>
      <c r="BH15" s="58">
        <v>0</v>
      </c>
      <c r="BI15" s="58">
        <v>0</v>
      </c>
      <c r="BJ15" s="58">
        <v>0</v>
      </c>
      <c r="BK15" s="58">
        <v>0</v>
      </c>
      <c r="BL15" s="58">
        <v>0</v>
      </c>
      <c r="BM15" s="58">
        <v>0</v>
      </c>
      <c r="BN15" s="58">
        <v>0</v>
      </c>
      <c r="BO15" s="58">
        <v>0</v>
      </c>
      <c r="BP15" s="58">
        <v>0</v>
      </c>
      <c r="BQ15" s="58">
        <v>0</v>
      </c>
      <c r="BR15" s="58">
        <v>0</v>
      </c>
      <c r="BS15" s="58">
        <v>0</v>
      </c>
      <c r="BT15" s="58">
        <v>0</v>
      </c>
      <c r="BU15" s="58">
        <v>0</v>
      </c>
      <c r="BV15" s="154">
        <v>0</v>
      </c>
      <c r="BW15" s="154">
        <v>0</v>
      </c>
      <c r="BX15" s="58">
        <v>0</v>
      </c>
      <c r="BY15" s="58">
        <v>0</v>
      </c>
      <c r="BZ15" s="11">
        <f t="shared" si="11"/>
        <v>0</v>
      </c>
      <c r="CA15" s="11">
        <f t="shared" si="12"/>
        <v>0</v>
      </c>
      <c r="CB15" s="131">
        <f t="shared" si="13"/>
        <v>0</v>
      </c>
      <c r="CC15" s="12">
        <f t="shared" si="0"/>
        <v>0</v>
      </c>
      <c r="CD15" s="211" t="s">
        <v>274</v>
      </c>
      <c r="CE15" s="119">
        <f t="shared" si="1"/>
        <v>0</v>
      </c>
      <c r="CF15" s="11">
        <f t="shared" si="2"/>
        <v>0</v>
      </c>
      <c r="CG15" s="120">
        <f t="shared" si="3"/>
        <v>0</v>
      </c>
      <c r="CH15" s="120">
        <f t="shared" si="4"/>
        <v>0</v>
      </c>
      <c r="CI15" s="211" t="s">
        <v>275</v>
      </c>
      <c r="CJ15" s="119" cm="1">
        <f t="array" aca="1" ref="CJ15" ca="1">IFERROR((1-(BW/AT15)),0)</f>
        <v>0</v>
      </c>
      <c r="CK15" s="11">
        <f t="shared" si="14"/>
        <v>0</v>
      </c>
      <c r="CL15" s="120">
        <f t="shared" ca="1" si="15"/>
        <v>0</v>
      </c>
      <c r="CM15" s="120">
        <f t="shared" si="16"/>
        <v>0</v>
      </c>
    </row>
    <row r="16" spans="1:129" ht="69" customHeight="1">
      <c r="A16" s="193"/>
      <c r="B16" s="194"/>
      <c r="C16" s="22" t="s">
        <v>152</v>
      </c>
      <c r="D16" s="22" t="s">
        <v>153</v>
      </c>
      <c r="E16" s="45" t="s">
        <v>101</v>
      </c>
      <c r="F16" s="23" t="s">
        <v>136</v>
      </c>
      <c r="G16" s="23" t="s">
        <v>136</v>
      </c>
      <c r="H16" s="23" t="s">
        <v>263</v>
      </c>
      <c r="I16" s="23"/>
      <c r="J16" s="23" t="s">
        <v>136</v>
      </c>
      <c r="K16" s="23" t="s">
        <v>136</v>
      </c>
      <c r="L16" s="23" t="s">
        <v>136</v>
      </c>
      <c r="M16" s="23" t="s">
        <v>136</v>
      </c>
      <c r="N16" s="23" t="s">
        <v>136</v>
      </c>
      <c r="O16" s="23" t="s">
        <v>136</v>
      </c>
      <c r="P16" s="23" t="s">
        <v>136</v>
      </c>
      <c r="Q16" s="23" t="s">
        <v>136</v>
      </c>
      <c r="R16" s="23" t="s">
        <v>136</v>
      </c>
      <c r="S16" s="23" t="s">
        <v>136</v>
      </c>
      <c r="T16" s="23" t="s">
        <v>136</v>
      </c>
      <c r="U16" s="23" t="s">
        <v>136</v>
      </c>
      <c r="V16" s="23" t="s">
        <v>136</v>
      </c>
      <c r="W16" s="23" t="s">
        <v>136</v>
      </c>
      <c r="X16" s="58">
        <v>0</v>
      </c>
      <c r="Y16" s="58">
        <v>0</v>
      </c>
      <c r="Z16" s="58">
        <v>0</v>
      </c>
      <c r="AA16" s="58">
        <v>0</v>
      </c>
      <c r="AB16" s="58">
        <v>0</v>
      </c>
      <c r="AC16" s="58">
        <v>0</v>
      </c>
      <c r="AD16" s="58">
        <v>0</v>
      </c>
      <c r="AE16" s="58">
        <v>0</v>
      </c>
      <c r="AF16" s="58">
        <v>0</v>
      </c>
      <c r="AG16" s="58">
        <v>0</v>
      </c>
      <c r="AH16" s="58">
        <v>0</v>
      </c>
      <c r="AI16" s="58">
        <v>0</v>
      </c>
      <c r="AJ16" s="58">
        <v>0</v>
      </c>
      <c r="AK16" s="58">
        <v>0</v>
      </c>
      <c r="AL16" s="58">
        <v>0</v>
      </c>
      <c r="AM16" s="58">
        <v>0</v>
      </c>
      <c r="AN16" s="58">
        <v>0</v>
      </c>
      <c r="AO16" s="58">
        <v>0</v>
      </c>
      <c r="AP16" s="58">
        <v>0</v>
      </c>
      <c r="AQ16" s="58">
        <v>0</v>
      </c>
      <c r="AR16" s="58">
        <v>0</v>
      </c>
      <c r="AS16" s="58">
        <v>0</v>
      </c>
      <c r="AT16" s="58">
        <v>0</v>
      </c>
      <c r="AU16" s="58">
        <v>0</v>
      </c>
      <c r="AV16" s="58">
        <v>0</v>
      </c>
      <c r="AW16" s="58">
        <v>0</v>
      </c>
      <c r="AX16" s="58">
        <v>0</v>
      </c>
      <c r="AY16" s="58">
        <v>0</v>
      </c>
      <c r="AZ16" s="58">
        <v>0</v>
      </c>
      <c r="BA16" s="58">
        <v>0</v>
      </c>
      <c r="BB16" s="58">
        <v>0</v>
      </c>
      <c r="BC16" s="58">
        <v>0</v>
      </c>
      <c r="BD16" s="58">
        <v>0</v>
      </c>
      <c r="BE16" s="58">
        <v>0</v>
      </c>
      <c r="BF16" s="58">
        <v>0</v>
      </c>
      <c r="BG16" s="58">
        <v>0</v>
      </c>
      <c r="BH16" s="58">
        <v>0</v>
      </c>
      <c r="BI16" s="58">
        <v>0</v>
      </c>
      <c r="BJ16" s="58">
        <v>0</v>
      </c>
      <c r="BK16" s="58">
        <v>0</v>
      </c>
      <c r="BL16" s="58">
        <v>0</v>
      </c>
      <c r="BM16" s="58">
        <v>0</v>
      </c>
      <c r="BN16" s="58">
        <v>0</v>
      </c>
      <c r="BO16" s="58">
        <v>0</v>
      </c>
      <c r="BP16" s="58">
        <v>0</v>
      </c>
      <c r="BQ16" s="58">
        <v>0</v>
      </c>
      <c r="BR16" s="58">
        <v>0</v>
      </c>
      <c r="BS16" s="58">
        <v>0</v>
      </c>
      <c r="BT16" s="58">
        <v>0</v>
      </c>
      <c r="BU16" s="58">
        <v>0</v>
      </c>
      <c r="BV16" s="154">
        <v>0</v>
      </c>
      <c r="BW16" s="154">
        <v>0</v>
      </c>
      <c r="BX16" s="58">
        <v>0</v>
      </c>
      <c r="BY16" s="58">
        <v>0</v>
      </c>
      <c r="BZ16" s="11">
        <f t="shared" si="11"/>
        <v>0</v>
      </c>
      <c r="CA16" s="11">
        <f t="shared" si="12"/>
        <v>0</v>
      </c>
      <c r="CB16" s="131">
        <f t="shared" si="13"/>
        <v>0</v>
      </c>
      <c r="CC16" s="12">
        <f t="shared" si="0"/>
        <v>0</v>
      </c>
      <c r="CD16" s="212"/>
      <c r="CE16" s="119">
        <f t="shared" si="1"/>
        <v>0</v>
      </c>
      <c r="CF16" s="11">
        <f t="shared" si="2"/>
        <v>0</v>
      </c>
      <c r="CG16" s="120">
        <f t="shared" si="3"/>
        <v>0</v>
      </c>
      <c r="CH16" s="120">
        <f t="shared" si="4"/>
        <v>0</v>
      </c>
      <c r="CI16" s="212"/>
      <c r="CJ16" s="119" cm="1">
        <f t="array" aca="1" ref="CJ16" ca="1">IFERROR((1-(BW/AT16)),0)</f>
        <v>0</v>
      </c>
      <c r="CK16" s="11">
        <f t="shared" si="14"/>
        <v>0</v>
      </c>
      <c r="CL16" s="120">
        <f t="shared" ca="1" si="15"/>
        <v>0</v>
      </c>
      <c r="CM16" s="120">
        <f t="shared" si="16"/>
        <v>0</v>
      </c>
    </row>
    <row r="17" spans="1:91" ht="184.5" customHeight="1">
      <c r="A17" s="193" t="s">
        <v>154</v>
      </c>
      <c r="B17" s="194" t="s">
        <v>155</v>
      </c>
      <c r="C17" s="22" t="s">
        <v>156</v>
      </c>
      <c r="D17" s="22" t="s">
        <v>157</v>
      </c>
      <c r="E17" s="47" t="s">
        <v>99</v>
      </c>
      <c r="F17" s="125">
        <v>2E-3</v>
      </c>
      <c r="G17" s="23">
        <v>0</v>
      </c>
      <c r="H17" s="23" t="s">
        <v>276</v>
      </c>
      <c r="I17" s="23"/>
      <c r="J17" s="50">
        <v>6</v>
      </c>
      <c r="K17" s="55">
        <v>3137713</v>
      </c>
      <c r="L17" s="58">
        <v>6</v>
      </c>
      <c r="M17" s="21">
        <v>575500</v>
      </c>
      <c r="N17" s="58">
        <v>6</v>
      </c>
      <c r="O17" s="21">
        <v>575656</v>
      </c>
      <c r="P17" s="58">
        <v>6</v>
      </c>
      <c r="Q17" s="21">
        <v>517731</v>
      </c>
      <c r="R17" s="58">
        <v>6</v>
      </c>
      <c r="S17" s="21">
        <v>479079</v>
      </c>
      <c r="T17" s="58">
        <v>6</v>
      </c>
      <c r="U17" s="21">
        <v>462559</v>
      </c>
      <c r="V17" s="58">
        <v>6</v>
      </c>
      <c r="W17" s="21">
        <v>462559</v>
      </c>
      <c r="X17" s="58">
        <f t="shared" si="5"/>
        <v>6</v>
      </c>
      <c r="Y17" s="21">
        <f t="shared" si="5"/>
        <v>3137713</v>
      </c>
      <c r="Z17" s="58">
        <f>AVERAGE(L17,N17,P17,R17,T17,V17)</f>
        <v>6</v>
      </c>
      <c r="AA17" s="21">
        <f t="shared" si="7"/>
        <v>3073084</v>
      </c>
      <c r="AB17" s="56">
        <f>AVERAGE(X17,Z17)</f>
        <v>6</v>
      </c>
      <c r="AC17" s="48">
        <f>AA17+Y17</f>
        <v>6210797</v>
      </c>
      <c r="AD17" s="50">
        <v>7</v>
      </c>
      <c r="AE17" s="21">
        <v>3076536</v>
      </c>
      <c r="AF17" s="58">
        <v>0</v>
      </c>
      <c r="AG17" s="21">
        <v>0</v>
      </c>
      <c r="AH17" s="58">
        <v>7</v>
      </c>
      <c r="AI17" s="21">
        <v>3076536</v>
      </c>
      <c r="AJ17" s="58">
        <v>7</v>
      </c>
      <c r="AK17" s="21">
        <v>404740</v>
      </c>
      <c r="AL17" s="58">
        <v>7</v>
      </c>
      <c r="AM17" s="21">
        <v>404740</v>
      </c>
      <c r="AN17" s="58">
        <v>7</v>
      </c>
      <c r="AO17" s="21">
        <v>404740</v>
      </c>
      <c r="AP17" s="58">
        <v>7</v>
      </c>
      <c r="AQ17" s="21">
        <v>454734</v>
      </c>
      <c r="AR17" s="58">
        <v>0</v>
      </c>
      <c r="AS17" s="134">
        <v>0</v>
      </c>
      <c r="AT17" s="134">
        <v>7</v>
      </c>
      <c r="AU17" s="134">
        <f t="shared" si="9"/>
        <v>3076536</v>
      </c>
      <c r="AV17" s="58">
        <v>0</v>
      </c>
      <c r="AW17" s="21">
        <v>0</v>
      </c>
      <c r="AX17" s="58">
        <v>0</v>
      </c>
      <c r="AY17" s="21">
        <v>0</v>
      </c>
      <c r="AZ17" s="58">
        <v>0</v>
      </c>
      <c r="BA17" s="21">
        <v>0</v>
      </c>
      <c r="BB17" s="58">
        <v>0</v>
      </c>
      <c r="BC17" s="21">
        <v>0</v>
      </c>
      <c r="BD17" s="58">
        <v>0</v>
      </c>
      <c r="BE17" s="21">
        <v>0</v>
      </c>
      <c r="BF17" s="58">
        <v>0</v>
      </c>
      <c r="BG17" s="21">
        <v>0</v>
      </c>
      <c r="BH17" s="58">
        <v>0</v>
      </c>
      <c r="BI17" s="21">
        <v>0</v>
      </c>
      <c r="BJ17" s="58">
        <v>0</v>
      </c>
      <c r="BK17" s="21">
        <v>0</v>
      </c>
      <c r="BL17" s="58">
        <v>0</v>
      </c>
      <c r="BM17" s="21">
        <v>0</v>
      </c>
      <c r="BN17" s="58">
        <v>0</v>
      </c>
      <c r="BO17" s="21">
        <v>0</v>
      </c>
      <c r="BP17" s="58">
        <v>0</v>
      </c>
      <c r="BQ17" s="21">
        <v>0</v>
      </c>
      <c r="BR17" s="58">
        <v>0</v>
      </c>
      <c r="BS17" s="21">
        <v>0</v>
      </c>
      <c r="BT17" s="58">
        <f>SUM(AV17+AX17+AZ17+BB17+BD17+BF17)/6</f>
        <v>0</v>
      </c>
      <c r="BU17" s="55">
        <f t="shared" ref="BU17:BU33" si="17">SUM(AW17+AY17+BA17+BC17+BE17+BG17)</f>
        <v>0</v>
      </c>
      <c r="BV17" s="154">
        <f t="shared" ref="BV17:BX34" si="18">SUM(BH17+BJ17+BL17+BN17+BP17+BR17)</f>
        <v>0</v>
      </c>
      <c r="BW17" s="155">
        <f t="shared" ref="BW17:BW34" si="19">SUM(BI17+BK17+BM17+BO17+BQ17+BS17)</f>
        <v>0</v>
      </c>
      <c r="BX17" s="127">
        <f t="shared" ref="BX17:BX34" si="20">+BT17+BV17</f>
        <v>0</v>
      </c>
      <c r="BY17" s="127">
        <f t="shared" ref="BY17:BY33" si="21">+BU17+BW17</f>
        <v>0</v>
      </c>
      <c r="BZ17" s="11">
        <f t="shared" si="11"/>
        <v>1</v>
      </c>
      <c r="CA17" s="11">
        <f t="shared" si="12"/>
        <v>1</v>
      </c>
      <c r="CB17" s="131">
        <f t="shared" si="13"/>
        <v>0</v>
      </c>
      <c r="CC17" s="12">
        <f t="shared" si="0"/>
        <v>500</v>
      </c>
      <c r="CD17" s="61" t="s">
        <v>277</v>
      </c>
      <c r="CE17" s="119">
        <f t="shared" si="1"/>
        <v>0</v>
      </c>
      <c r="CF17" s="11">
        <f t="shared" si="2"/>
        <v>0</v>
      </c>
      <c r="CG17" s="120">
        <f t="shared" si="3"/>
        <v>0</v>
      </c>
      <c r="CH17" s="120">
        <f t="shared" si="4"/>
        <v>0</v>
      </c>
      <c r="CI17" s="211" t="s">
        <v>278</v>
      </c>
      <c r="CJ17" s="119" cm="1">
        <f t="array" aca="1" ref="CJ17" ca="1">IFERROR((1-(BW/AT17)),0)</f>
        <v>0</v>
      </c>
      <c r="CK17" s="11">
        <f t="shared" si="14"/>
        <v>1</v>
      </c>
      <c r="CL17" s="120">
        <f t="shared" ca="1" si="15"/>
        <v>0</v>
      </c>
      <c r="CM17" s="120">
        <f t="shared" si="16"/>
        <v>500</v>
      </c>
    </row>
    <row r="18" spans="1:91" ht="74.099999999999994" customHeight="1">
      <c r="A18" s="193"/>
      <c r="B18" s="194"/>
      <c r="C18" s="22" t="s">
        <v>160</v>
      </c>
      <c r="D18" s="22" t="s">
        <v>161</v>
      </c>
      <c r="E18" s="47" t="s">
        <v>99</v>
      </c>
      <c r="F18" s="46">
        <v>0</v>
      </c>
      <c r="G18" s="23">
        <v>0</v>
      </c>
      <c r="H18" s="23" t="s">
        <v>276</v>
      </c>
      <c r="I18" s="169"/>
      <c r="J18" s="36">
        <v>0</v>
      </c>
      <c r="K18" s="55">
        <v>0</v>
      </c>
      <c r="L18" s="36">
        <v>0</v>
      </c>
      <c r="M18" s="55">
        <v>0</v>
      </c>
      <c r="N18" s="36">
        <v>0</v>
      </c>
      <c r="O18" s="36">
        <v>0</v>
      </c>
      <c r="P18" s="55">
        <v>0</v>
      </c>
      <c r="Q18" s="55">
        <v>0</v>
      </c>
      <c r="R18" s="36">
        <v>0</v>
      </c>
      <c r="S18" s="55">
        <v>0</v>
      </c>
      <c r="T18" s="36">
        <v>0</v>
      </c>
      <c r="U18" s="55">
        <v>0</v>
      </c>
      <c r="V18" s="36">
        <v>0</v>
      </c>
      <c r="W18" s="55">
        <v>0</v>
      </c>
      <c r="X18" s="58">
        <f t="shared" si="5"/>
        <v>0</v>
      </c>
      <c r="Y18" s="21">
        <f t="shared" si="5"/>
        <v>0</v>
      </c>
      <c r="Z18" s="58">
        <f t="shared" si="6"/>
        <v>0</v>
      </c>
      <c r="AA18" s="21">
        <f t="shared" si="7"/>
        <v>0</v>
      </c>
      <c r="AB18" s="36">
        <v>0</v>
      </c>
      <c r="AC18" s="36">
        <v>0</v>
      </c>
      <c r="AD18" s="50">
        <v>0</v>
      </c>
      <c r="AE18" s="21">
        <v>0</v>
      </c>
      <c r="AF18" s="58">
        <v>0</v>
      </c>
      <c r="AG18" s="21">
        <v>0</v>
      </c>
      <c r="AH18" s="58">
        <v>0</v>
      </c>
      <c r="AI18" s="21">
        <v>0</v>
      </c>
      <c r="AJ18" s="58">
        <v>0</v>
      </c>
      <c r="AK18" s="21">
        <v>0</v>
      </c>
      <c r="AL18" s="58">
        <v>0</v>
      </c>
      <c r="AM18" s="21">
        <v>0</v>
      </c>
      <c r="AN18" s="58">
        <v>0</v>
      </c>
      <c r="AO18" s="21">
        <v>0</v>
      </c>
      <c r="AP18" s="58">
        <v>0</v>
      </c>
      <c r="AQ18" s="21">
        <v>0</v>
      </c>
      <c r="AR18" s="58">
        <v>0</v>
      </c>
      <c r="AS18" s="134">
        <v>0</v>
      </c>
      <c r="AT18" s="134">
        <f t="shared" si="8"/>
        <v>0</v>
      </c>
      <c r="AU18" s="134">
        <f t="shared" si="9"/>
        <v>0</v>
      </c>
      <c r="AV18" s="58">
        <v>0</v>
      </c>
      <c r="AW18" s="21">
        <v>0</v>
      </c>
      <c r="AX18" s="58">
        <v>0</v>
      </c>
      <c r="AY18" s="21">
        <v>0</v>
      </c>
      <c r="AZ18" s="58">
        <v>0</v>
      </c>
      <c r="BA18" s="21">
        <v>0</v>
      </c>
      <c r="BB18" s="58">
        <v>0</v>
      </c>
      <c r="BC18" s="21">
        <v>0</v>
      </c>
      <c r="BD18" s="58">
        <v>0</v>
      </c>
      <c r="BE18" s="21">
        <v>0</v>
      </c>
      <c r="BF18" s="58">
        <v>0</v>
      </c>
      <c r="BG18" s="21">
        <v>0</v>
      </c>
      <c r="BH18" s="58">
        <v>0</v>
      </c>
      <c r="BI18" s="21">
        <v>0</v>
      </c>
      <c r="BJ18" s="58">
        <v>0</v>
      </c>
      <c r="BK18" s="21">
        <v>0</v>
      </c>
      <c r="BL18" s="58">
        <v>0</v>
      </c>
      <c r="BM18" s="21">
        <v>0</v>
      </c>
      <c r="BN18" s="58">
        <v>0</v>
      </c>
      <c r="BO18" s="21">
        <v>0</v>
      </c>
      <c r="BP18" s="58">
        <v>0</v>
      </c>
      <c r="BQ18" s="21">
        <v>0</v>
      </c>
      <c r="BR18" s="58">
        <v>0</v>
      </c>
      <c r="BS18" s="21">
        <v>0</v>
      </c>
      <c r="BT18" s="58">
        <f t="shared" si="10"/>
        <v>0</v>
      </c>
      <c r="BU18" s="55">
        <f t="shared" si="17"/>
        <v>0</v>
      </c>
      <c r="BV18" s="154">
        <f t="shared" si="18"/>
        <v>0</v>
      </c>
      <c r="BW18" s="155">
        <f t="shared" si="19"/>
        <v>0</v>
      </c>
      <c r="BX18" s="58">
        <f t="shared" si="18"/>
        <v>0</v>
      </c>
      <c r="BY18" s="127">
        <f t="shared" si="21"/>
        <v>0</v>
      </c>
      <c r="BZ18" s="11">
        <f t="shared" si="11"/>
        <v>0</v>
      </c>
      <c r="CA18" s="11">
        <f t="shared" si="12"/>
        <v>0</v>
      </c>
      <c r="CB18" s="131">
        <f t="shared" si="13"/>
        <v>0</v>
      </c>
      <c r="CC18" s="12">
        <f t="shared" si="0"/>
        <v>0</v>
      </c>
      <c r="CD18" s="61" t="s">
        <v>279</v>
      </c>
      <c r="CE18" s="119">
        <f t="shared" si="1"/>
        <v>0</v>
      </c>
      <c r="CF18" s="11">
        <f t="shared" si="2"/>
        <v>0</v>
      </c>
      <c r="CG18" s="120">
        <f t="shared" si="3"/>
        <v>0</v>
      </c>
      <c r="CH18" s="120">
        <f t="shared" si="4"/>
        <v>0</v>
      </c>
      <c r="CI18" s="212" t="s">
        <v>279</v>
      </c>
      <c r="CJ18" s="119" cm="1">
        <f t="array" aca="1" ref="CJ18" ca="1">IFERROR((1-(BW/AT18)),0)</f>
        <v>0</v>
      </c>
      <c r="CK18" s="11">
        <f t="shared" si="14"/>
        <v>0</v>
      </c>
      <c r="CL18" s="120">
        <f t="shared" ca="1" si="15"/>
        <v>0</v>
      </c>
      <c r="CM18" s="120">
        <f t="shared" si="16"/>
        <v>0</v>
      </c>
    </row>
    <row r="19" spans="1:91" ht="315" customHeight="1">
      <c r="A19" s="193"/>
      <c r="B19" s="22" t="s">
        <v>163</v>
      </c>
      <c r="C19" s="22" t="s">
        <v>164</v>
      </c>
      <c r="D19" s="22" t="s">
        <v>157</v>
      </c>
      <c r="E19" s="47" t="s">
        <v>99</v>
      </c>
      <c r="F19" s="125">
        <v>3.0000000000000001E-3</v>
      </c>
      <c r="G19" s="23">
        <v>0</v>
      </c>
      <c r="H19" s="23" t="s">
        <v>280</v>
      </c>
      <c r="I19" s="169"/>
      <c r="J19" s="56">
        <v>30</v>
      </c>
      <c r="K19" s="55">
        <v>21590540</v>
      </c>
      <c r="L19" s="56">
        <v>30</v>
      </c>
      <c r="M19" s="21">
        <v>3734620</v>
      </c>
      <c r="N19" s="56">
        <v>30</v>
      </c>
      <c r="O19" s="21">
        <v>3808300</v>
      </c>
      <c r="P19" s="56">
        <v>30</v>
      </c>
      <c r="Q19" s="21">
        <v>3811730</v>
      </c>
      <c r="R19" s="56">
        <v>30</v>
      </c>
      <c r="S19" s="21">
        <v>3499490</v>
      </c>
      <c r="T19" s="56">
        <v>30</v>
      </c>
      <c r="U19" s="21">
        <v>3599330</v>
      </c>
      <c r="V19" s="56">
        <v>30</v>
      </c>
      <c r="W19" s="21">
        <v>3782590</v>
      </c>
      <c r="X19" s="58">
        <f t="shared" si="5"/>
        <v>30</v>
      </c>
      <c r="Y19" s="21">
        <f t="shared" si="5"/>
        <v>21590540</v>
      </c>
      <c r="Z19" s="58">
        <f>AVERAGE(L19,N19,P19,R19,T19,V19)</f>
        <v>30</v>
      </c>
      <c r="AA19" s="21">
        <f t="shared" si="7"/>
        <v>22236060</v>
      </c>
      <c r="AB19" s="56">
        <f>AVERAGE(X19,Z19)</f>
        <v>30</v>
      </c>
      <c r="AC19" s="48">
        <f>AA19+Y19</f>
        <v>43826600</v>
      </c>
      <c r="AD19" s="56">
        <v>30</v>
      </c>
      <c r="AE19" s="21">
        <v>9304870</v>
      </c>
      <c r="AF19" s="58">
        <v>30</v>
      </c>
      <c r="AG19" s="21">
        <v>7856590</v>
      </c>
      <c r="AH19" s="58">
        <v>30</v>
      </c>
      <c r="AI19" s="21">
        <v>17161460</v>
      </c>
      <c r="AJ19" s="58">
        <v>30</v>
      </c>
      <c r="AK19" s="21">
        <v>1660430</v>
      </c>
      <c r="AL19" s="58">
        <v>30</v>
      </c>
      <c r="AM19" s="21">
        <v>1699710</v>
      </c>
      <c r="AN19" s="58">
        <v>30</v>
      </c>
      <c r="AO19" s="21">
        <v>1637750</v>
      </c>
      <c r="AP19" s="58">
        <v>30</v>
      </c>
      <c r="AQ19" s="21">
        <v>1634750</v>
      </c>
      <c r="AR19" s="58">
        <v>30</v>
      </c>
      <c r="AS19" s="134">
        <v>7856590</v>
      </c>
      <c r="AT19" s="134">
        <v>30</v>
      </c>
      <c r="AU19" s="134">
        <f t="shared" si="9"/>
        <v>17161460</v>
      </c>
      <c r="AV19" s="58">
        <v>30</v>
      </c>
      <c r="AW19" s="21">
        <v>1064680</v>
      </c>
      <c r="AX19" s="58">
        <v>30</v>
      </c>
      <c r="AY19" s="21">
        <v>1242620</v>
      </c>
      <c r="AZ19" s="58">
        <v>30</v>
      </c>
      <c r="BA19" s="21">
        <v>1052220</v>
      </c>
      <c r="BB19" s="58">
        <v>30</v>
      </c>
      <c r="BC19" s="21">
        <v>1216000</v>
      </c>
      <c r="BD19" s="58">
        <v>30</v>
      </c>
      <c r="BE19" s="21">
        <v>1758057</v>
      </c>
      <c r="BF19" s="58">
        <v>30</v>
      </c>
      <c r="BG19" s="21">
        <v>1291033</v>
      </c>
      <c r="BH19" s="58">
        <v>30</v>
      </c>
      <c r="BI19" s="21">
        <v>1544657</v>
      </c>
      <c r="BJ19" s="58">
        <v>30</v>
      </c>
      <c r="BK19" s="21">
        <v>874650</v>
      </c>
      <c r="BL19" s="58">
        <v>30</v>
      </c>
      <c r="BM19" s="21">
        <v>0</v>
      </c>
      <c r="BN19" s="58">
        <v>30</v>
      </c>
      <c r="BO19" s="21">
        <v>0</v>
      </c>
      <c r="BP19" s="58">
        <v>30</v>
      </c>
      <c r="BQ19" s="21">
        <v>0</v>
      </c>
      <c r="BR19" s="58">
        <v>30</v>
      </c>
      <c r="BS19" s="21">
        <v>0</v>
      </c>
      <c r="BT19" s="58">
        <f>SUM(AV19+AX19+AZ19+BB19+BD19+BF19)/6</f>
        <v>30</v>
      </c>
      <c r="BU19" s="55">
        <f t="shared" si="17"/>
        <v>7624610</v>
      </c>
      <c r="BV19" s="154">
        <v>30</v>
      </c>
      <c r="BW19" s="155">
        <f>SUM(BI19+BK19+BM19+BO19+BQ19+BS19)</f>
        <v>2419307</v>
      </c>
      <c r="BX19" s="127">
        <v>30</v>
      </c>
      <c r="BY19" s="127">
        <f>+BU19+BW19</f>
        <v>10043917</v>
      </c>
      <c r="BZ19" s="11">
        <f t="shared" si="11"/>
        <v>0</v>
      </c>
      <c r="CA19" s="11">
        <f t="shared" si="12"/>
        <v>0.18057855725012817</v>
      </c>
      <c r="CB19" s="131">
        <f t="shared" si="13"/>
        <v>0</v>
      </c>
      <c r="CC19" s="12">
        <f>IFERROR((CA19/F19),0)</f>
        <v>60.192852416709385</v>
      </c>
      <c r="CD19" s="149" t="s">
        <v>281</v>
      </c>
      <c r="CE19" s="119">
        <f t="shared" si="1"/>
        <v>0</v>
      </c>
      <c r="CF19" s="11">
        <f t="shared" si="2"/>
        <v>0.69206653268148144</v>
      </c>
      <c r="CG19" s="120">
        <f t="shared" si="3"/>
        <v>0</v>
      </c>
      <c r="CH19" s="120">
        <f t="shared" si="4"/>
        <v>230.68884422716047</v>
      </c>
      <c r="CI19" s="149" t="s">
        <v>282</v>
      </c>
      <c r="CJ19" s="119" cm="1">
        <f t="array" aca="1" ref="CJ19" ca="1">IFERROR((1-(BW/AT19)),0)</f>
        <v>0</v>
      </c>
      <c r="CK19" s="11">
        <f t="shared" si="14"/>
        <v>0.41473994636819944</v>
      </c>
      <c r="CL19" s="120">
        <f t="shared" ca="1" si="15"/>
        <v>0</v>
      </c>
      <c r="CM19" s="120">
        <f t="shared" si="16"/>
        <v>138.24664878939981</v>
      </c>
    </row>
    <row r="20" spans="1:91" ht="76.5">
      <c r="A20" s="193"/>
      <c r="B20" s="194" t="s">
        <v>166</v>
      </c>
      <c r="C20" s="22" t="s">
        <v>167</v>
      </c>
      <c r="D20" s="22" t="s">
        <v>153</v>
      </c>
      <c r="E20" s="45" t="s">
        <v>101</v>
      </c>
      <c r="F20" s="23" t="s">
        <v>136</v>
      </c>
      <c r="G20" s="23" t="s">
        <v>136</v>
      </c>
      <c r="H20" s="23" t="s">
        <v>276</v>
      </c>
      <c r="I20" s="23"/>
      <c r="J20" s="23" t="s">
        <v>136</v>
      </c>
      <c r="K20" s="55" t="s">
        <v>136</v>
      </c>
      <c r="L20" s="23" t="s">
        <v>136</v>
      </c>
      <c r="M20" s="55" t="s">
        <v>136</v>
      </c>
      <c r="N20" s="55" t="s">
        <v>136</v>
      </c>
      <c r="O20" s="55" t="s">
        <v>136</v>
      </c>
      <c r="P20" s="55" t="s">
        <v>136</v>
      </c>
      <c r="Q20" s="55" t="s">
        <v>136</v>
      </c>
      <c r="R20" s="55" t="s">
        <v>136</v>
      </c>
      <c r="S20" s="55" t="s">
        <v>136</v>
      </c>
      <c r="T20" s="55" t="s">
        <v>136</v>
      </c>
      <c r="U20" s="55" t="s">
        <v>136</v>
      </c>
      <c r="V20" s="55" t="s">
        <v>136</v>
      </c>
      <c r="W20" s="55" t="s">
        <v>136</v>
      </c>
      <c r="X20" s="58">
        <v>0</v>
      </c>
      <c r="Y20" s="55">
        <v>0</v>
      </c>
      <c r="Z20" s="58">
        <v>0</v>
      </c>
      <c r="AA20" s="55">
        <v>0</v>
      </c>
      <c r="AB20" s="58">
        <v>0</v>
      </c>
      <c r="AC20" s="55">
        <v>0</v>
      </c>
      <c r="AD20" s="58">
        <v>0</v>
      </c>
      <c r="AE20" s="55">
        <v>0</v>
      </c>
      <c r="AF20" s="23">
        <v>0</v>
      </c>
      <c r="AG20" s="21">
        <v>0</v>
      </c>
      <c r="AH20" s="23">
        <v>0</v>
      </c>
      <c r="AI20" s="21">
        <v>0</v>
      </c>
      <c r="AJ20" s="23"/>
      <c r="AK20" s="21"/>
      <c r="AL20" s="23"/>
      <c r="AM20" s="21"/>
      <c r="AN20" s="23"/>
      <c r="AO20" s="21"/>
      <c r="AP20" s="23"/>
      <c r="AQ20" s="58"/>
      <c r="AR20" s="58">
        <v>0</v>
      </c>
      <c r="AS20" s="55">
        <v>0</v>
      </c>
      <c r="AT20" s="58">
        <v>0</v>
      </c>
      <c r="AU20" s="55">
        <v>0</v>
      </c>
      <c r="AV20" s="58">
        <v>0</v>
      </c>
      <c r="AW20" s="55">
        <v>0</v>
      </c>
      <c r="AX20" s="58">
        <v>0</v>
      </c>
      <c r="AY20" s="55">
        <v>0</v>
      </c>
      <c r="AZ20" s="58">
        <v>0</v>
      </c>
      <c r="BA20" s="55">
        <v>0</v>
      </c>
      <c r="BB20" s="58">
        <v>0</v>
      </c>
      <c r="BC20" s="55">
        <v>0</v>
      </c>
      <c r="BD20" s="58">
        <v>0</v>
      </c>
      <c r="BE20" s="55">
        <v>0</v>
      </c>
      <c r="BF20" s="58">
        <v>0</v>
      </c>
      <c r="BG20" s="55">
        <v>0</v>
      </c>
      <c r="BH20" s="58">
        <v>0</v>
      </c>
      <c r="BI20" s="55">
        <v>0</v>
      </c>
      <c r="BJ20" s="58">
        <v>0</v>
      </c>
      <c r="BK20" s="55">
        <v>0</v>
      </c>
      <c r="BL20" s="58">
        <v>0</v>
      </c>
      <c r="BM20" s="55">
        <v>0</v>
      </c>
      <c r="BN20" s="58">
        <v>0</v>
      </c>
      <c r="BO20" s="55">
        <v>0</v>
      </c>
      <c r="BP20" s="58">
        <v>0</v>
      </c>
      <c r="BQ20" s="55">
        <v>0</v>
      </c>
      <c r="BR20" s="58">
        <v>0</v>
      </c>
      <c r="BS20" s="55">
        <v>0</v>
      </c>
      <c r="BT20" s="58">
        <v>0</v>
      </c>
      <c r="BU20" s="55">
        <v>0</v>
      </c>
      <c r="BV20" s="154">
        <f t="shared" si="18"/>
        <v>0</v>
      </c>
      <c r="BW20" s="155">
        <f t="shared" si="19"/>
        <v>0</v>
      </c>
      <c r="BX20" s="127">
        <f t="shared" si="20"/>
        <v>0</v>
      </c>
      <c r="BY20" s="127">
        <f t="shared" si="21"/>
        <v>0</v>
      </c>
      <c r="BZ20" s="11">
        <f t="shared" si="11"/>
        <v>0</v>
      </c>
      <c r="CA20" s="11">
        <f t="shared" si="12"/>
        <v>0</v>
      </c>
      <c r="CB20" s="131">
        <f t="shared" si="13"/>
        <v>0</v>
      </c>
      <c r="CC20" s="12">
        <f t="shared" si="0"/>
        <v>0</v>
      </c>
      <c r="CD20" s="147" t="s">
        <v>283</v>
      </c>
      <c r="CE20" s="119">
        <f t="shared" si="1"/>
        <v>0</v>
      </c>
      <c r="CF20" s="11">
        <f t="shared" si="2"/>
        <v>0</v>
      </c>
      <c r="CG20" s="120">
        <f t="shared" si="3"/>
        <v>0</v>
      </c>
      <c r="CH20" s="120">
        <f t="shared" si="4"/>
        <v>0</v>
      </c>
      <c r="CI20" s="147" t="s">
        <v>284</v>
      </c>
      <c r="CJ20" s="119" cm="1">
        <f t="array" aca="1" ref="CJ20" ca="1">IFERROR((1-(BW/AT20)),0)</f>
        <v>0</v>
      </c>
      <c r="CK20" s="11">
        <f t="shared" si="14"/>
        <v>0</v>
      </c>
      <c r="CL20" s="120">
        <f t="shared" ca="1" si="15"/>
        <v>0</v>
      </c>
      <c r="CM20" s="120">
        <f t="shared" si="16"/>
        <v>0</v>
      </c>
    </row>
    <row r="21" spans="1:91" ht="60.75">
      <c r="A21" s="193"/>
      <c r="B21" s="194"/>
      <c r="C21" s="22" t="s">
        <v>169</v>
      </c>
      <c r="D21" s="22" t="s">
        <v>170</v>
      </c>
      <c r="E21" s="45" t="s">
        <v>101</v>
      </c>
      <c r="F21" s="23" t="s">
        <v>136</v>
      </c>
      <c r="G21" s="23" t="s">
        <v>136</v>
      </c>
      <c r="H21" s="23" t="s">
        <v>276</v>
      </c>
      <c r="I21" s="169"/>
      <c r="J21" s="56">
        <v>3</v>
      </c>
      <c r="K21" s="55">
        <v>0</v>
      </c>
      <c r="L21" s="56">
        <v>3</v>
      </c>
      <c r="M21" s="55">
        <v>0</v>
      </c>
      <c r="N21" s="56">
        <v>3</v>
      </c>
      <c r="O21" s="55">
        <v>0</v>
      </c>
      <c r="P21" s="56">
        <v>3</v>
      </c>
      <c r="Q21" s="55">
        <v>0</v>
      </c>
      <c r="R21" s="56">
        <v>3</v>
      </c>
      <c r="S21" s="55">
        <v>0</v>
      </c>
      <c r="T21" s="56">
        <v>3</v>
      </c>
      <c r="U21" s="55">
        <v>0</v>
      </c>
      <c r="V21" s="56">
        <v>3</v>
      </c>
      <c r="W21" s="55">
        <v>0</v>
      </c>
      <c r="X21" s="58">
        <f t="shared" si="5"/>
        <v>3</v>
      </c>
      <c r="Y21" s="21">
        <f t="shared" si="5"/>
        <v>0</v>
      </c>
      <c r="Z21" s="114">
        <f>AVERAGE(V21,T21,R21,P21,N21,L21)</f>
        <v>3</v>
      </c>
      <c r="AA21" s="21">
        <f t="shared" si="7"/>
        <v>0</v>
      </c>
      <c r="AB21" s="114">
        <f>AVERAGE(X21,V21,T21,R21,P21,N21)</f>
        <v>3</v>
      </c>
      <c r="AC21" s="21">
        <f t="shared" ref="AC21" si="22">O21+Q21+S21+U21+W21+Y21</f>
        <v>0</v>
      </c>
      <c r="AD21" s="56">
        <v>3</v>
      </c>
      <c r="AE21" s="21">
        <v>0</v>
      </c>
      <c r="AF21" s="56">
        <v>18</v>
      </c>
      <c r="AG21" s="21">
        <v>0</v>
      </c>
      <c r="AH21" s="56">
        <v>21</v>
      </c>
      <c r="AI21" s="21">
        <v>0</v>
      </c>
      <c r="AJ21" s="56">
        <v>3</v>
      </c>
      <c r="AK21" s="21">
        <v>0</v>
      </c>
      <c r="AL21" s="56">
        <v>3</v>
      </c>
      <c r="AM21" s="21">
        <v>0</v>
      </c>
      <c r="AN21" s="56">
        <v>3</v>
      </c>
      <c r="AO21" s="21">
        <v>0</v>
      </c>
      <c r="AP21" s="56">
        <v>3</v>
      </c>
      <c r="AQ21" s="21">
        <v>0</v>
      </c>
      <c r="AR21" s="58">
        <v>18</v>
      </c>
      <c r="AS21" s="134">
        <v>0</v>
      </c>
      <c r="AT21" s="134">
        <f t="shared" si="8"/>
        <v>21</v>
      </c>
      <c r="AU21" s="134">
        <f t="shared" si="9"/>
        <v>0</v>
      </c>
      <c r="AV21" s="144">
        <v>3</v>
      </c>
      <c r="AW21" s="55">
        <v>0</v>
      </c>
      <c r="AX21" s="144">
        <v>3</v>
      </c>
      <c r="AY21" s="143">
        <v>0</v>
      </c>
      <c r="AZ21" s="144">
        <v>3</v>
      </c>
      <c r="BA21" s="143">
        <v>0</v>
      </c>
      <c r="BB21" s="144">
        <v>3</v>
      </c>
      <c r="BC21" s="143">
        <v>0</v>
      </c>
      <c r="BD21" s="144">
        <v>3</v>
      </c>
      <c r="BE21" s="143">
        <v>0</v>
      </c>
      <c r="BF21" s="144">
        <v>3</v>
      </c>
      <c r="BG21" s="143">
        <v>0</v>
      </c>
      <c r="BH21" s="56">
        <v>3</v>
      </c>
      <c r="BI21" s="21">
        <v>0</v>
      </c>
      <c r="BJ21" s="56">
        <v>3</v>
      </c>
      <c r="BK21" s="21">
        <v>0</v>
      </c>
      <c r="BL21" s="56">
        <v>3</v>
      </c>
      <c r="BM21" s="21">
        <v>0</v>
      </c>
      <c r="BN21" s="56">
        <v>3</v>
      </c>
      <c r="BO21" s="21">
        <v>0</v>
      </c>
      <c r="BP21" s="56">
        <v>3</v>
      </c>
      <c r="BQ21" s="21">
        <v>0</v>
      </c>
      <c r="BR21" s="56">
        <v>3</v>
      </c>
      <c r="BS21" s="21">
        <v>0</v>
      </c>
      <c r="BT21" s="58">
        <f>SUM(AV21+AX21+AZ21+BB21+BD21+BF21)/6</f>
        <v>3</v>
      </c>
      <c r="BU21" s="55">
        <f t="shared" si="17"/>
        <v>0</v>
      </c>
      <c r="BV21" s="154">
        <f t="shared" si="18"/>
        <v>18</v>
      </c>
      <c r="BW21" s="155">
        <f t="shared" si="19"/>
        <v>0</v>
      </c>
      <c r="BX21" s="127">
        <f t="shared" si="20"/>
        <v>21</v>
      </c>
      <c r="BY21" s="127">
        <f t="shared" si="21"/>
        <v>0</v>
      </c>
      <c r="BZ21" s="11">
        <f t="shared" si="11"/>
        <v>0</v>
      </c>
      <c r="CA21" s="11">
        <f t="shared" si="12"/>
        <v>0</v>
      </c>
      <c r="CB21" s="131">
        <f t="shared" si="13"/>
        <v>0</v>
      </c>
      <c r="CC21" s="12">
        <f t="shared" si="0"/>
        <v>0</v>
      </c>
      <c r="CD21" s="147" t="s">
        <v>285</v>
      </c>
      <c r="CE21" s="119">
        <f t="shared" si="1"/>
        <v>0</v>
      </c>
      <c r="CF21" s="11">
        <f t="shared" si="2"/>
        <v>0</v>
      </c>
      <c r="CG21" s="120">
        <f t="shared" si="3"/>
        <v>0</v>
      </c>
      <c r="CH21" s="120">
        <f t="shared" si="4"/>
        <v>0</v>
      </c>
      <c r="CI21" s="61"/>
      <c r="CJ21" s="119" cm="1">
        <f t="array" aca="1" ref="CJ21" ca="1">IFERROR((1-(BW/AT21)),0)</f>
        <v>0</v>
      </c>
      <c r="CK21" s="11">
        <f t="shared" si="14"/>
        <v>0</v>
      </c>
      <c r="CL21" s="120">
        <f t="shared" ca="1" si="15"/>
        <v>0</v>
      </c>
      <c r="CM21" s="120">
        <f t="shared" si="16"/>
        <v>0</v>
      </c>
    </row>
    <row r="22" spans="1:91" ht="138" customHeight="1">
      <c r="A22" s="193"/>
      <c r="B22" s="194"/>
      <c r="C22" s="22" t="s">
        <v>172</v>
      </c>
      <c r="D22" s="22" t="s">
        <v>153</v>
      </c>
      <c r="E22" s="45" t="s">
        <v>101</v>
      </c>
      <c r="F22" s="23" t="s">
        <v>136</v>
      </c>
      <c r="G22" s="23" t="s">
        <v>136</v>
      </c>
      <c r="H22" s="23" t="s">
        <v>276</v>
      </c>
      <c r="I22" s="23"/>
      <c r="J22" s="23" t="s">
        <v>136</v>
      </c>
      <c r="K22" s="55">
        <v>4249694</v>
      </c>
      <c r="L22" s="23" t="s">
        <v>136</v>
      </c>
      <c r="M22" s="21">
        <v>2369244</v>
      </c>
      <c r="N22" s="23" t="s">
        <v>136</v>
      </c>
      <c r="O22" s="21">
        <v>0</v>
      </c>
      <c r="P22" s="23" t="s">
        <v>136</v>
      </c>
      <c r="Q22" s="21">
        <v>914547</v>
      </c>
      <c r="R22" s="23" t="s">
        <v>136</v>
      </c>
      <c r="S22" s="21">
        <v>0</v>
      </c>
      <c r="T22" s="23" t="s">
        <v>136</v>
      </c>
      <c r="U22" s="21">
        <v>835558</v>
      </c>
      <c r="V22" s="23" t="s">
        <v>136</v>
      </c>
      <c r="W22" s="21">
        <v>2844643</v>
      </c>
      <c r="X22" s="58">
        <v>0</v>
      </c>
      <c r="Y22" s="21">
        <f t="shared" si="5"/>
        <v>4249694</v>
      </c>
      <c r="Z22" s="58">
        <v>0</v>
      </c>
      <c r="AA22" s="21">
        <f t="shared" si="7"/>
        <v>6963992</v>
      </c>
      <c r="AB22" s="58">
        <v>0</v>
      </c>
      <c r="AC22" s="48">
        <f>AA22+Y22</f>
        <v>11213686</v>
      </c>
      <c r="AD22" s="58">
        <v>0</v>
      </c>
      <c r="AE22" s="21">
        <v>6967920</v>
      </c>
      <c r="AF22" s="23">
        <v>0</v>
      </c>
      <c r="AG22" s="21">
        <v>40402693</v>
      </c>
      <c r="AH22" s="23">
        <v>0</v>
      </c>
      <c r="AI22" s="21">
        <v>47370613</v>
      </c>
      <c r="AJ22" s="23" t="s">
        <v>136</v>
      </c>
      <c r="AK22" s="21">
        <v>0</v>
      </c>
      <c r="AL22" s="23" t="s">
        <v>136</v>
      </c>
      <c r="AM22" s="21">
        <v>775225</v>
      </c>
      <c r="AN22" s="23" t="s">
        <v>136</v>
      </c>
      <c r="AO22" s="21">
        <v>0</v>
      </c>
      <c r="AP22" s="23" t="s">
        <v>136</v>
      </c>
      <c r="AQ22" s="21">
        <v>3551579</v>
      </c>
      <c r="AR22" s="58">
        <v>0</v>
      </c>
      <c r="AS22" s="134">
        <v>40402693</v>
      </c>
      <c r="AT22" s="58">
        <f t="shared" si="8"/>
        <v>0</v>
      </c>
      <c r="AU22" s="134">
        <f t="shared" si="9"/>
        <v>47370613</v>
      </c>
      <c r="AV22" s="58">
        <v>3</v>
      </c>
      <c r="AW22" s="21">
        <v>0</v>
      </c>
      <c r="AX22" s="58">
        <v>3</v>
      </c>
      <c r="AY22" s="21">
        <v>123624</v>
      </c>
      <c r="AZ22" s="58">
        <v>3</v>
      </c>
      <c r="BA22" s="21">
        <v>0</v>
      </c>
      <c r="BB22" s="58">
        <v>3</v>
      </c>
      <c r="BC22" s="21">
        <v>2084021</v>
      </c>
      <c r="BD22" s="58">
        <v>3</v>
      </c>
      <c r="BE22" s="21">
        <v>937555</v>
      </c>
      <c r="BF22" s="58">
        <v>3</v>
      </c>
      <c r="BG22" s="133">
        <v>0</v>
      </c>
      <c r="BH22" s="58">
        <v>3</v>
      </c>
      <c r="BI22" s="21">
        <v>0</v>
      </c>
      <c r="BJ22" s="58">
        <v>3</v>
      </c>
      <c r="BK22" s="21">
        <v>0</v>
      </c>
      <c r="BL22" s="58">
        <v>3</v>
      </c>
      <c r="BM22" s="21">
        <v>0</v>
      </c>
      <c r="BN22" s="58">
        <v>3</v>
      </c>
      <c r="BO22" s="21">
        <v>0</v>
      </c>
      <c r="BP22" s="58">
        <v>3</v>
      </c>
      <c r="BQ22" s="21">
        <v>0</v>
      </c>
      <c r="BR22" s="58">
        <v>3</v>
      </c>
      <c r="BS22" s="21">
        <v>15568938</v>
      </c>
      <c r="BT22" s="58">
        <f>SUM(AV22+AX22+AZ22+BB22+BD22+BF22)/6</f>
        <v>3</v>
      </c>
      <c r="BU22" s="55">
        <f t="shared" si="17"/>
        <v>3145200</v>
      </c>
      <c r="BV22" s="154">
        <v>0</v>
      </c>
      <c r="BW22" s="155">
        <f>SUM(BI22+BK22+BM22+BO22+BQ22+BS22)</f>
        <v>15568938</v>
      </c>
      <c r="BX22" s="58">
        <v>0</v>
      </c>
      <c r="BY22" s="127">
        <f t="shared" si="21"/>
        <v>18714138</v>
      </c>
      <c r="BZ22" s="11">
        <f t="shared" si="11"/>
        <v>0</v>
      </c>
      <c r="CA22" s="11">
        <f t="shared" si="12"/>
        <v>0.54861709089656596</v>
      </c>
      <c r="CB22" s="131">
        <f t="shared" si="13"/>
        <v>0</v>
      </c>
      <c r="CC22" s="12">
        <f t="shared" si="0"/>
        <v>0</v>
      </c>
      <c r="CD22" s="61" t="s">
        <v>286</v>
      </c>
      <c r="CE22" s="119">
        <f t="shared" si="1"/>
        <v>0</v>
      </c>
      <c r="CF22" s="11">
        <f t="shared" si="2"/>
        <v>0.61465593394974927</v>
      </c>
      <c r="CG22" s="120">
        <f t="shared" si="3"/>
        <v>0</v>
      </c>
      <c r="CH22" s="120">
        <f t="shared" si="4"/>
        <v>0</v>
      </c>
      <c r="CI22" s="61" t="s">
        <v>287</v>
      </c>
      <c r="CJ22" s="119" cm="1">
        <f t="array" aca="1" ref="CJ22" ca="1">IFERROR((1-(BW/AT22)),0)</f>
        <v>0</v>
      </c>
      <c r="CK22" s="11">
        <f t="shared" si="14"/>
        <v>0.60494203442121386</v>
      </c>
      <c r="CL22" s="120">
        <f t="shared" ca="1" si="15"/>
        <v>0</v>
      </c>
      <c r="CM22" s="120">
        <f t="shared" si="16"/>
        <v>0</v>
      </c>
    </row>
    <row r="23" spans="1:91" ht="136.5" customHeight="1">
      <c r="A23" s="193"/>
      <c r="B23" s="194"/>
      <c r="C23" s="164" t="s">
        <v>288</v>
      </c>
      <c r="D23" s="22" t="s">
        <v>175</v>
      </c>
      <c r="E23" s="45" t="s">
        <v>101</v>
      </c>
      <c r="F23" s="23" t="s">
        <v>136</v>
      </c>
      <c r="G23" s="23" t="s">
        <v>136</v>
      </c>
      <c r="H23" s="23" t="s">
        <v>276</v>
      </c>
      <c r="I23" s="169"/>
      <c r="J23" s="59">
        <v>396.92</v>
      </c>
      <c r="K23" s="55">
        <v>3434082</v>
      </c>
      <c r="L23" s="58">
        <v>76</v>
      </c>
      <c r="M23" s="118">
        <v>678442</v>
      </c>
      <c r="N23" s="58">
        <v>84</v>
      </c>
      <c r="O23" s="21">
        <v>743606</v>
      </c>
      <c r="P23" s="58">
        <v>73</v>
      </c>
      <c r="Q23" s="21">
        <v>526666</v>
      </c>
      <c r="R23" s="58">
        <v>74</v>
      </c>
      <c r="S23" s="21">
        <v>796830</v>
      </c>
      <c r="T23" s="58">
        <v>82.29</v>
      </c>
      <c r="U23" s="21">
        <v>720228</v>
      </c>
      <c r="V23" s="58">
        <v>87.86</v>
      </c>
      <c r="W23" s="21">
        <v>782120</v>
      </c>
      <c r="X23" s="58">
        <f t="shared" si="5"/>
        <v>396.92</v>
      </c>
      <c r="Y23" s="21">
        <f t="shared" si="5"/>
        <v>3434082</v>
      </c>
      <c r="Z23" s="58">
        <f t="shared" si="6"/>
        <v>477.15000000000003</v>
      </c>
      <c r="AA23" s="21">
        <f t="shared" si="7"/>
        <v>4247892</v>
      </c>
      <c r="AB23" s="58">
        <f>X23+Z23</f>
        <v>874.07</v>
      </c>
      <c r="AC23" s="48">
        <f>AA23+Y23</f>
        <v>7681974</v>
      </c>
      <c r="AD23" s="59">
        <v>584</v>
      </c>
      <c r="AE23" s="21">
        <v>6301157</v>
      </c>
      <c r="AF23" s="58">
        <v>307.161</v>
      </c>
      <c r="AG23" s="21">
        <v>4363752</v>
      </c>
      <c r="AH23" s="58">
        <v>891.16100000000006</v>
      </c>
      <c r="AI23" s="21">
        <v>10664909</v>
      </c>
      <c r="AJ23" s="58">
        <v>79</v>
      </c>
      <c r="AK23" s="21">
        <v>736901</v>
      </c>
      <c r="AL23" s="58">
        <v>87</v>
      </c>
      <c r="AM23" s="21">
        <v>823832</v>
      </c>
      <c r="AN23" s="58">
        <v>61</v>
      </c>
      <c r="AO23" s="21">
        <v>581101</v>
      </c>
      <c r="AP23" s="58">
        <v>89</v>
      </c>
      <c r="AQ23" s="21">
        <v>866716</v>
      </c>
      <c r="AR23" s="58">
        <v>307.161</v>
      </c>
      <c r="AS23" s="134">
        <v>4363752</v>
      </c>
      <c r="AT23" s="134">
        <f t="shared" si="8"/>
        <v>891.16100000000006</v>
      </c>
      <c r="AU23" s="134">
        <f t="shared" si="9"/>
        <v>10664909</v>
      </c>
      <c r="AV23" s="58">
        <v>101</v>
      </c>
      <c r="AW23" s="21">
        <v>1307398</v>
      </c>
      <c r="AX23" s="58">
        <v>30</v>
      </c>
      <c r="AY23" s="21">
        <v>391876</v>
      </c>
      <c r="AZ23" s="58">
        <v>48</v>
      </c>
      <c r="BA23" s="21">
        <v>766585</v>
      </c>
      <c r="BB23" s="58">
        <v>70</v>
      </c>
      <c r="BC23" s="21">
        <v>1095945</v>
      </c>
      <c r="BD23" s="58">
        <v>63</v>
      </c>
      <c r="BE23" s="21">
        <v>884790</v>
      </c>
      <c r="BF23" s="58">
        <v>33</v>
      </c>
      <c r="BG23" s="133">
        <v>521420</v>
      </c>
      <c r="BH23" s="58">
        <v>70</v>
      </c>
      <c r="BI23" s="21">
        <v>1012350</v>
      </c>
      <c r="BJ23" s="58">
        <v>33</v>
      </c>
      <c r="BK23" s="21">
        <v>425558</v>
      </c>
      <c r="BL23" s="58">
        <v>75</v>
      </c>
      <c r="BM23" s="21">
        <v>911558</v>
      </c>
      <c r="BN23" s="58">
        <v>48</v>
      </c>
      <c r="BO23" s="21">
        <v>480614</v>
      </c>
      <c r="BP23" s="58">
        <v>43</v>
      </c>
      <c r="BQ23" s="21">
        <v>430969</v>
      </c>
      <c r="BR23" s="58">
        <v>123</v>
      </c>
      <c r="BS23" s="21">
        <v>1810139</v>
      </c>
      <c r="BT23" s="58">
        <f>SUM(AV23+AX23+AZ23+BB23+BD23+BF23)</f>
        <v>345</v>
      </c>
      <c r="BU23" s="55">
        <f>SUM(AW23+AY23+BA23+BC23+BE23+BG23)</f>
        <v>4968014</v>
      </c>
      <c r="BV23" s="154">
        <f>SUM(BH23+BJ23+BL23+BN23+BP23+BR23)</f>
        <v>392</v>
      </c>
      <c r="BW23" s="155">
        <f>SUM(BI23+BK23+BM23+BO23+BQ23+BS23)</f>
        <v>5071188</v>
      </c>
      <c r="BX23" s="127">
        <f>+BT23+BV23</f>
        <v>737</v>
      </c>
      <c r="BY23" s="127">
        <f>+BU23+BW23</f>
        <v>10039202</v>
      </c>
      <c r="BZ23" s="11">
        <f t="shared" si="11"/>
        <v>0.40924657534246578</v>
      </c>
      <c r="CA23" s="11">
        <f t="shared" si="12"/>
        <v>0.21157114479134542</v>
      </c>
      <c r="CB23" s="131">
        <f t="shared" si="13"/>
        <v>0</v>
      </c>
      <c r="CC23" s="12">
        <f t="shared" si="0"/>
        <v>0</v>
      </c>
      <c r="CD23" s="147" t="s">
        <v>289</v>
      </c>
      <c r="CE23" s="119">
        <f t="shared" si="1"/>
        <v>-0.2762036847125775</v>
      </c>
      <c r="CF23" s="11">
        <f t="shared" si="2"/>
        <v>-0.16211645391397123</v>
      </c>
      <c r="CG23" s="120">
        <f t="shared" si="3"/>
        <v>0</v>
      </c>
      <c r="CH23" s="120">
        <f t="shared" si="4"/>
        <v>0</v>
      </c>
      <c r="CI23" s="147" t="s">
        <v>290</v>
      </c>
      <c r="CJ23" s="119" cm="1">
        <f t="array" aca="1" ref="CJ23" ca="1">IFERROR((1-(BW/AT23)),0)</f>
        <v>0</v>
      </c>
      <c r="CK23" s="11">
        <f t="shared" si="14"/>
        <v>5.8669698916324564E-2</v>
      </c>
      <c r="CL23" s="120">
        <f t="shared" ca="1" si="15"/>
        <v>0</v>
      </c>
      <c r="CM23" s="120">
        <f t="shared" si="16"/>
        <v>0</v>
      </c>
    </row>
    <row r="24" spans="1:91" ht="150" customHeight="1">
      <c r="A24" s="193"/>
      <c r="B24" s="178" t="s">
        <v>177</v>
      </c>
      <c r="C24" s="22" t="s">
        <v>178</v>
      </c>
      <c r="D24" s="22"/>
      <c r="E24" s="45" t="s">
        <v>101</v>
      </c>
      <c r="F24" s="23" t="s">
        <v>136</v>
      </c>
      <c r="G24" s="23" t="s">
        <v>136</v>
      </c>
      <c r="H24" s="23" t="s">
        <v>276</v>
      </c>
      <c r="I24" s="169"/>
      <c r="J24" s="64">
        <v>66308</v>
      </c>
      <c r="K24" s="55">
        <v>8815318</v>
      </c>
      <c r="L24" s="64">
        <v>13298</v>
      </c>
      <c r="M24" s="21">
        <v>2327150</v>
      </c>
      <c r="N24" s="64">
        <v>9817</v>
      </c>
      <c r="O24" s="21">
        <v>1717975</v>
      </c>
      <c r="P24" s="64">
        <v>9691</v>
      </c>
      <c r="Q24" s="21">
        <v>1695925</v>
      </c>
      <c r="R24" s="64">
        <v>16805</v>
      </c>
      <c r="S24" s="21">
        <v>2940875</v>
      </c>
      <c r="T24" s="64">
        <v>43360</v>
      </c>
      <c r="U24" s="93">
        <v>7588000</v>
      </c>
      <c r="V24" s="64">
        <v>62477</v>
      </c>
      <c r="W24" s="94">
        <v>10933475</v>
      </c>
      <c r="X24" s="58">
        <f t="shared" si="5"/>
        <v>66308</v>
      </c>
      <c r="Y24" s="21">
        <f t="shared" si="5"/>
        <v>8815318</v>
      </c>
      <c r="Z24" s="58">
        <f t="shared" si="6"/>
        <v>155448</v>
      </c>
      <c r="AA24" s="21">
        <f>+W24+U24+S24+Q24+O24+M24</f>
        <v>27203400</v>
      </c>
      <c r="AB24" s="58">
        <f>X24+Z24</f>
        <v>221756</v>
      </c>
      <c r="AC24" s="117">
        <f>AA24+Y24</f>
        <v>36018718</v>
      </c>
      <c r="AD24" s="59">
        <v>309396</v>
      </c>
      <c r="AE24" s="21">
        <v>59094636</v>
      </c>
      <c r="AF24" s="59">
        <v>222640</v>
      </c>
      <c r="AG24" s="21">
        <v>42524240</v>
      </c>
      <c r="AH24" s="59">
        <v>532036</v>
      </c>
      <c r="AI24" s="21">
        <v>101618876</v>
      </c>
      <c r="AJ24" s="59">
        <v>59446</v>
      </c>
      <c r="AK24" s="21">
        <v>10878618</v>
      </c>
      <c r="AL24" s="59">
        <v>35503</v>
      </c>
      <c r="AM24" s="21">
        <v>6497049</v>
      </c>
      <c r="AN24" s="59">
        <v>21978</v>
      </c>
      <c r="AO24" s="113">
        <v>4021974</v>
      </c>
      <c r="AP24" s="58">
        <v>56724</v>
      </c>
      <c r="AQ24" s="21">
        <v>10380492</v>
      </c>
      <c r="AR24" s="58">
        <v>222640</v>
      </c>
      <c r="AS24" s="134">
        <v>42524240</v>
      </c>
      <c r="AT24" s="59">
        <f t="shared" si="8"/>
        <v>532036</v>
      </c>
      <c r="AU24" s="134">
        <f t="shared" si="9"/>
        <v>101618876</v>
      </c>
      <c r="AV24" s="58">
        <v>16978</v>
      </c>
      <c r="AW24" s="21">
        <v>3548402</v>
      </c>
      <c r="AX24" s="58">
        <v>22294</v>
      </c>
      <c r="AY24" s="21">
        <v>4659446</v>
      </c>
      <c r="AZ24" s="58">
        <v>18723</v>
      </c>
      <c r="BA24" s="21">
        <v>3913107</v>
      </c>
      <c r="BB24" s="58">
        <v>23520</v>
      </c>
      <c r="BC24" s="21">
        <v>4915680</v>
      </c>
      <c r="BD24" s="58">
        <v>20635</v>
      </c>
      <c r="BE24" s="21">
        <v>4312715</v>
      </c>
      <c r="BF24" s="58">
        <v>29737</v>
      </c>
      <c r="BG24" s="21">
        <v>6215033</v>
      </c>
      <c r="BH24" s="58">
        <v>31255</v>
      </c>
      <c r="BI24" s="21">
        <v>6532295</v>
      </c>
      <c r="BJ24" s="58">
        <v>21370</v>
      </c>
      <c r="BK24" s="21">
        <v>4466330</v>
      </c>
      <c r="BL24" s="58">
        <v>20670</v>
      </c>
      <c r="BM24" s="21">
        <v>4320030</v>
      </c>
      <c r="BN24" s="58">
        <v>25598</v>
      </c>
      <c r="BO24" s="21">
        <v>5349982</v>
      </c>
      <c r="BP24" s="58">
        <v>20423</v>
      </c>
      <c r="BQ24" s="21">
        <v>4268407</v>
      </c>
      <c r="BR24" s="58"/>
      <c r="BS24" s="21"/>
      <c r="BT24" s="58">
        <f t="shared" si="10"/>
        <v>131887</v>
      </c>
      <c r="BU24" s="55">
        <f t="shared" si="17"/>
        <v>27564383</v>
      </c>
      <c r="BV24" s="154">
        <f t="shared" si="18"/>
        <v>119316</v>
      </c>
      <c r="BW24" s="155">
        <f t="shared" si="19"/>
        <v>24937044</v>
      </c>
      <c r="BX24" s="127">
        <f t="shared" si="20"/>
        <v>251203</v>
      </c>
      <c r="BY24" s="127">
        <f t="shared" si="21"/>
        <v>52501427</v>
      </c>
      <c r="BZ24" s="11">
        <f t="shared" si="11"/>
        <v>0.57372752071778566</v>
      </c>
      <c r="CA24" s="11">
        <f t="shared" si="12"/>
        <v>0.53355524518333608</v>
      </c>
      <c r="CB24" s="131">
        <f t="shared" si="13"/>
        <v>0</v>
      </c>
      <c r="CC24" s="12">
        <f t="shared" si="0"/>
        <v>0</v>
      </c>
      <c r="CD24" s="147" t="s">
        <v>291</v>
      </c>
      <c r="CE24" s="119">
        <f t="shared" si="1"/>
        <v>0.4640855192238591</v>
      </c>
      <c r="CF24" s="11">
        <f t="shared" si="2"/>
        <v>0.41358048962191918</v>
      </c>
      <c r="CG24" s="120">
        <f t="shared" si="3"/>
        <v>0</v>
      </c>
      <c r="CH24" s="120">
        <f t="shared" si="4"/>
        <v>0</v>
      </c>
      <c r="CI24" s="147" t="s">
        <v>292</v>
      </c>
      <c r="CJ24" s="119" cm="1">
        <f t="array" aca="1" ref="CJ24" ca="1">IFERROR((1-(BW/AT24)),0)</f>
        <v>0</v>
      </c>
      <c r="CK24" s="11">
        <f t="shared" si="14"/>
        <v>0.48334965838433408</v>
      </c>
      <c r="CL24" s="120">
        <f t="shared" ca="1" si="15"/>
        <v>0</v>
      </c>
      <c r="CM24" s="120">
        <f t="shared" si="16"/>
        <v>0</v>
      </c>
    </row>
    <row r="25" spans="1:91" ht="121.35" customHeight="1">
      <c r="A25" s="193"/>
      <c r="B25" s="179"/>
      <c r="C25" s="22" t="s">
        <v>181</v>
      </c>
      <c r="D25" s="22" t="s">
        <v>182</v>
      </c>
      <c r="E25" s="45" t="s">
        <v>101</v>
      </c>
      <c r="F25" s="23" t="s">
        <v>136</v>
      </c>
      <c r="G25" s="23" t="s">
        <v>136</v>
      </c>
      <c r="H25" s="23" t="s">
        <v>276</v>
      </c>
      <c r="I25" s="169"/>
      <c r="J25" s="64">
        <f>2965</f>
        <v>2965</v>
      </c>
      <c r="K25" s="55">
        <v>465545</v>
      </c>
      <c r="L25" s="64">
        <v>811</v>
      </c>
      <c r="M25" s="21">
        <v>141925</v>
      </c>
      <c r="N25" s="64">
        <v>839</v>
      </c>
      <c r="O25" s="21">
        <v>146825</v>
      </c>
      <c r="P25" s="64">
        <v>1593</v>
      </c>
      <c r="Q25" s="21">
        <v>278775</v>
      </c>
      <c r="R25" s="64">
        <v>1411</v>
      </c>
      <c r="S25" s="21">
        <v>246925</v>
      </c>
      <c r="T25" s="64">
        <v>1097</v>
      </c>
      <c r="U25" s="21">
        <v>191975</v>
      </c>
      <c r="V25" s="64">
        <v>1705</v>
      </c>
      <c r="W25" s="21">
        <v>298375</v>
      </c>
      <c r="X25" s="58">
        <f t="shared" si="5"/>
        <v>2965</v>
      </c>
      <c r="Y25" s="21">
        <f t="shared" si="5"/>
        <v>465545</v>
      </c>
      <c r="Z25" s="58">
        <f t="shared" si="6"/>
        <v>7456</v>
      </c>
      <c r="AA25" s="21">
        <f t="shared" si="7"/>
        <v>1304800</v>
      </c>
      <c r="AB25" s="58">
        <f>X25+Z25</f>
        <v>10421</v>
      </c>
      <c r="AC25" s="117">
        <f>AA25+Y25</f>
        <v>1770345</v>
      </c>
      <c r="AD25" s="59">
        <v>19177</v>
      </c>
      <c r="AE25" s="21">
        <v>3662807</v>
      </c>
      <c r="AF25" s="59">
        <v>7095</v>
      </c>
      <c r="AG25" s="21">
        <v>1355145</v>
      </c>
      <c r="AH25" s="59">
        <v>26272</v>
      </c>
      <c r="AI25" s="21">
        <v>5017952</v>
      </c>
      <c r="AJ25" s="58">
        <v>1403</v>
      </c>
      <c r="AK25" s="21">
        <v>256749</v>
      </c>
      <c r="AL25" s="58">
        <v>942</v>
      </c>
      <c r="AM25" s="21">
        <v>172386</v>
      </c>
      <c r="AN25" s="58">
        <v>1184</v>
      </c>
      <c r="AO25" s="21">
        <v>216672</v>
      </c>
      <c r="AP25" s="58">
        <f>1264+161</f>
        <v>1425</v>
      </c>
      <c r="AQ25" s="21">
        <f>231312+29463</f>
        <v>260775</v>
      </c>
      <c r="AR25" s="58">
        <v>7095</v>
      </c>
      <c r="AS25" s="134">
        <v>1355145</v>
      </c>
      <c r="AT25" s="59">
        <f t="shared" si="8"/>
        <v>26272</v>
      </c>
      <c r="AU25" s="134">
        <f t="shared" si="9"/>
        <v>5017952</v>
      </c>
      <c r="AV25" s="58">
        <v>701</v>
      </c>
      <c r="AW25" s="21">
        <v>146509</v>
      </c>
      <c r="AX25" s="58">
        <v>663</v>
      </c>
      <c r="AY25" s="21">
        <v>138567</v>
      </c>
      <c r="AZ25" s="58">
        <v>335</v>
      </c>
      <c r="BA25" s="21">
        <v>70015</v>
      </c>
      <c r="BB25" s="58">
        <v>615</v>
      </c>
      <c r="BC25" s="21">
        <v>128535</v>
      </c>
      <c r="BD25" s="58">
        <v>324</v>
      </c>
      <c r="BE25" s="21">
        <v>67716</v>
      </c>
      <c r="BF25" s="58">
        <v>983</v>
      </c>
      <c r="BG25" s="21">
        <v>205447</v>
      </c>
      <c r="BH25" s="58">
        <v>918</v>
      </c>
      <c r="BI25" s="21">
        <v>191862</v>
      </c>
      <c r="BJ25" s="58">
        <v>299</v>
      </c>
      <c r="BK25" s="21">
        <v>62491</v>
      </c>
      <c r="BL25" s="58">
        <v>333</v>
      </c>
      <c r="BM25" s="21">
        <v>69597</v>
      </c>
      <c r="BN25" s="58">
        <v>438</v>
      </c>
      <c r="BO25" s="21">
        <v>91542</v>
      </c>
      <c r="BP25" s="58">
        <v>242</v>
      </c>
      <c r="BQ25" s="21">
        <v>50578</v>
      </c>
      <c r="BR25" s="58"/>
      <c r="BS25" s="21"/>
      <c r="BT25" s="58">
        <f t="shared" si="10"/>
        <v>3621</v>
      </c>
      <c r="BU25" s="55">
        <f t="shared" si="17"/>
        <v>756789</v>
      </c>
      <c r="BV25" s="154">
        <f t="shared" si="18"/>
        <v>2230</v>
      </c>
      <c r="BW25" s="155">
        <f t="shared" si="19"/>
        <v>466070</v>
      </c>
      <c r="BX25" s="127">
        <f t="shared" si="20"/>
        <v>5851</v>
      </c>
      <c r="BY25" s="127">
        <f t="shared" si="21"/>
        <v>1222859</v>
      </c>
      <c r="BZ25" s="11">
        <f t="shared" si="11"/>
        <v>0.81118005944621163</v>
      </c>
      <c r="CA25" s="11">
        <f t="shared" si="12"/>
        <v>0.79338551007465041</v>
      </c>
      <c r="CB25" s="131">
        <f t="shared" si="13"/>
        <v>0</v>
      </c>
      <c r="CC25" s="12">
        <f t="shared" si="0"/>
        <v>0</v>
      </c>
      <c r="CD25" s="147" t="s">
        <v>293</v>
      </c>
      <c r="CE25" s="119">
        <f t="shared" si="1"/>
        <v>0.68569415081042995</v>
      </c>
      <c r="CF25" s="11">
        <f t="shared" si="2"/>
        <v>0.65607370428994682</v>
      </c>
      <c r="CG25" s="120">
        <f t="shared" si="3"/>
        <v>0</v>
      </c>
      <c r="CH25" s="120">
        <f t="shared" si="4"/>
        <v>0</v>
      </c>
      <c r="CI25" s="147" t="s">
        <v>294</v>
      </c>
      <c r="CJ25" s="119" cm="1">
        <f t="array" aca="1" ref="CJ25" ca="1">IFERROR((1-(BW/AT25)),0)</f>
        <v>0</v>
      </c>
      <c r="CK25" s="11">
        <f t="shared" si="14"/>
        <v>0.7563031691016574</v>
      </c>
      <c r="CL25" s="120">
        <f t="shared" ca="1" si="15"/>
        <v>0</v>
      </c>
      <c r="CM25" s="120">
        <f t="shared" si="16"/>
        <v>0</v>
      </c>
    </row>
    <row r="26" spans="1:91" ht="78.599999999999994" customHeight="1">
      <c r="A26" s="193"/>
      <c r="B26" s="188" t="s">
        <v>184</v>
      </c>
      <c r="C26" s="22" t="s">
        <v>185</v>
      </c>
      <c r="D26" s="22" t="s">
        <v>153</v>
      </c>
      <c r="E26" s="47" t="s">
        <v>101</v>
      </c>
      <c r="F26" s="46">
        <v>0.01</v>
      </c>
      <c r="G26" s="23" t="s">
        <v>136</v>
      </c>
      <c r="H26" s="23" t="s">
        <v>295</v>
      </c>
      <c r="I26" s="166"/>
      <c r="J26" s="58">
        <v>0</v>
      </c>
      <c r="K26" s="55">
        <v>0</v>
      </c>
      <c r="L26" s="58">
        <v>0</v>
      </c>
      <c r="M26" s="21">
        <v>0</v>
      </c>
      <c r="N26" s="58">
        <v>0</v>
      </c>
      <c r="O26" s="21">
        <v>0</v>
      </c>
      <c r="P26" s="58">
        <v>0</v>
      </c>
      <c r="Q26" s="21">
        <v>0</v>
      </c>
      <c r="R26" s="58">
        <v>0</v>
      </c>
      <c r="S26" s="21">
        <v>0</v>
      </c>
      <c r="T26" s="58">
        <v>0</v>
      </c>
      <c r="U26" s="21">
        <v>0</v>
      </c>
      <c r="V26" s="58">
        <v>0</v>
      </c>
      <c r="W26" s="21">
        <v>0</v>
      </c>
      <c r="X26" s="58">
        <v>0</v>
      </c>
      <c r="Y26" s="21">
        <f t="shared" si="5"/>
        <v>0</v>
      </c>
      <c r="Z26" s="58">
        <f t="shared" si="6"/>
        <v>0</v>
      </c>
      <c r="AA26" s="21">
        <f t="shared" si="7"/>
        <v>0</v>
      </c>
      <c r="AB26" s="58">
        <f t="shared" si="6"/>
        <v>0</v>
      </c>
      <c r="AC26" s="36">
        <v>0</v>
      </c>
      <c r="AD26" s="58">
        <v>0</v>
      </c>
      <c r="AE26" s="21">
        <v>0</v>
      </c>
      <c r="AF26" s="58">
        <v>0</v>
      </c>
      <c r="AG26" s="21">
        <v>0</v>
      </c>
      <c r="AH26" s="58">
        <v>0</v>
      </c>
      <c r="AI26" s="21">
        <v>0</v>
      </c>
      <c r="AJ26" s="58">
        <f t="shared" si="6"/>
        <v>0</v>
      </c>
      <c r="AK26" s="21">
        <v>0</v>
      </c>
      <c r="AL26" s="58">
        <f t="shared" si="6"/>
        <v>0</v>
      </c>
      <c r="AM26" s="21">
        <v>0</v>
      </c>
      <c r="AN26" s="58">
        <v>0</v>
      </c>
      <c r="AO26" s="21">
        <v>0</v>
      </c>
      <c r="AP26" s="58">
        <v>0</v>
      </c>
      <c r="AQ26" s="21">
        <v>0</v>
      </c>
      <c r="AR26" s="58">
        <v>0</v>
      </c>
      <c r="AS26" s="134">
        <v>0</v>
      </c>
      <c r="AT26" s="134">
        <f t="shared" si="8"/>
        <v>0</v>
      </c>
      <c r="AU26" s="134">
        <f t="shared" si="9"/>
        <v>0</v>
      </c>
      <c r="AV26" s="58"/>
      <c r="AW26" s="21"/>
      <c r="AX26" s="58"/>
      <c r="AY26" s="21"/>
      <c r="AZ26" s="58"/>
      <c r="BA26" s="21"/>
      <c r="BB26" s="58"/>
      <c r="BC26" s="21"/>
      <c r="BD26" s="58"/>
      <c r="BE26" s="21"/>
      <c r="BF26" s="58"/>
      <c r="BG26" s="21"/>
      <c r="BH26" s="58"/>
      <c r="BI26" s="21"/>
      <c r="BJ26" s="58"/>
      <c r="BK26" s="21"/>
      <c r="BL26" s="58"/>
      <c r="BM26" s="21"/>
      <c r="BN26" s="58"/>
      <c r="BO26" s="21"/>
      <c r="BP26" s="58"/>
      <c r="BQ26" s="21"/>
      <c r="BR26" s="58"/>
      <c r="BS26" s="21"/>
      <c r="BT26" s="58">
        <f t="shared" si="10"/>
        <v>0</v>
      </c>
      <c r="BU26" s="55">
        <f t="shared" si="17"/>
        <v>0</v>
      </c>
      <c r="BV26" s="154">
        <f t="shared" si="18"/>
        <v>0</v>
      </c>
      <c r="BW26" s="155">
        <f t="shared" si="19"/>
        <v>0</v>
      </c>
      <c r="BX26" s="127">
        <f t="shared" si="20"/>
        <v>0</v>
      </c>
      <c r="BY26" s="127">
        <f t="shared" si="21"/>
        <v>0</v>
      </c>
      <c r="BZ26" s="11">
        <f t="shared" si="11"/>
        <v>0</v>
      </c>
      <c r="CA26" s="11">
        <f t="shared" si="12"/>
        <v>0</v>
      </c>
      <c r="CB26" s="131">
        <f t="shared" si="13"/>
        <v>0</v>
      </c>
      <c r="CC26" s="12">
        <f t="shared" si="0"/>
        <v>0</v>
      </c>
      <c r="CD26" s="147" t="s">
        <v>296</v>
      </c>
      <c r="CE26" s="119">
        <f t="shared" si="1"/>
        <v>0</v>
      </c>
      <c r="CF26" s="11">
        <f t="shared" si="2"/>
        <v>0</v>
      </c>
      <c r="CG26" s="120">
        <f t="shared" si="3"/>
        <v>0</v>
      </c>
      <c r="CH26" s="120">
        <f t="shared" si="4"/>
        <v>0</v>
      </c>
      <c r="CI26" s="61"/>
      <c r="CJ26" s="119" cm="1">
        <f t="array" aca="1" ref="CJ26" ca="1">IFERROR((1-(BW/AT26)),0)</f>
        <v>0</v>
      </c>
      <c r="CK26" s="11">
        <f t="shared" si="14"/>
        <v>0</v>
      </c>
      <c r="CL26" s="120">
        <f t="shared" ca="1" si="15"/>
        <v>0</v>
      </c>
      <c r="CM26" s="120">
        <f t="shared" si="16"/>
        <v>0</v>
      </c>
    </row>
    <row r="27" spans="1:91" ht="68.25" customHeight="1">
      <c r="A27" s="193"/>
      <c r="B27" s="196"/>
      <c r="C27" s="22" t="s">
        <v>187</v>
      </c>
      <c r="D27" s="22" t="s">
        <v>153</v>
      </c>
      <c r="E27" s="47" t="s">
        <v>101</v>
      </c>
      <c r="F27" s="46">
        <v>0.01</v>
      </c>
      <c r="G27" s="23" t="s">
        <v>136</v>
      </c>
      <c r="H27" s="23" t="s">
        <v>295</v>
      </c>
      <c r="I27" s="166"/>
      <c r="J27" s="58">
        <v>0</v>
      </c>
      <c r="K27" s="55">
        <v>0</v>
      </c>
      <c r="L27" s="58">
        <v>0</v>
      </c>
      <c r="M27" s="21">
        <v>0</v>
      </c>
      <c r="N27" s="58">
        <v>0</v>
      </c>
      <c r="O27" s="21">
        <v>0</v>
      </c>
      <c r="P27" s="58">
        <v>0</v>
      </c>
      <c r="Q27" s="21">
        <v>0</v>
      </c>
      <c r="R27" s="58">
        <v>0</v>
      </c>
      <c r="S27" s="21">
        <v>0</v>
      </c>
      <c r="T27" s="58">
        <v>0</v>
      </c>
      <c r="U27" s="21">
        <v>0</v>
      </c>
      <c r="V27" s="58">
        <v>0</v>
      </c>
      <c r="W27" s="21">
        <v>0</v>
      </c>
      <c r="X27" s="58">
        <v>0</v>
      </c>
      <c r="Y27" s="21">
        <f t="shared" si="5"/>
        <v>0</v>
      </c>
      <c r="Z27" s="58">
        <f t="shared" si="6"/>
        <v>0</v>
      </c>
      <c r="AA27" s="21">
        <f t="shared" si="7"/>
        <v>0</v>
      </c>
      <c r="AB27" s="58">
        <f t="shared" si="6"/>
        <v>0</v>
      </c>
      <c r="AC27" s="36">
        <v>0</v>
      </c>
      <c r="AD27" s="58">
        <v>0</v>
      </c>
      <c r="AE27" s="21">
        <v>0</v>
      </c>
      <c r="AF27" s="58">
        <v>0</v>
      </c>
      <c r="AG27" s="21">
        <v>0</v>
      </c>
      <c r="AH27" s="58">
        <v>0</v>
      </c>
      <c r="AI27" s="21">
        <v>0</v>
      </c>
      <c r="AJ27" s="46">
        <v>0</v>
      </c>
      <c r="AK27" s="21">
        <v>0</v>
      </c>
      <c r="AL27" s="58">
        <f t="shared" si="6"/>
        <v>0</v>
      </c>
      <c r="AM27" s="21">
        <v>0</v>
      </c>
      <c r="AN27" s="58">
        <v>0</v>
      </c>
      <c r="AO27" s="21">
        <v>0</v>
      </c>
      <c r="AP27" s="58">
        <v>0</v>
      </c>
      <c r="AQ27" s="21">
        <v>0</v>
      </c>
      <c r="AR27" s="58">
        <v>0</v>
      </c>
      <c r="AS27" s="134">
        <v>0</v>
      </c>
      <c r="AT27" s="134">
        <f t="shared" si="8"/>
        <v>0</v>
      </c>
      <c r="AU27" s="134">
        <f t="shared" ref="AU27:BG27" si="23">+AE27+AS27</f>
        <v>0</v>
      </c>
      <c r="AV27" s="134">
        <f t="shared" si="23"/>
        <v>0</v>
      </c>
      <c r="AW27" s="134">
        <f t="shared" si="23"/>
        <v>0</v>
      </c>
      <c r="AX27" s="134">
        <f t="shared" si="23"/>
        <v>0</v>
      </c>
      <c r="AY27" s="134">
        <f t="shared" si="23"/>
        <v>0</v>
      </c>
      <c r="AZ27" s="134">
        <f t="shared" si="23"/>
        <v>0</v>
      </c>
      <c r="BA27" s="134">
        <f t="shared" si="23"/>
        <v>0</v>
      </c>
      <c r="BB27" s="134">
        <f t="shared" si="23"/>
        <v>0</v>
      </c>
      <c r="BC27" s="134">
        <f t="shared" si="23"/>
        <v>0</v>
      </c>
      <c r="BD27" s="134">
        <f t="shared" si="23"/>
        <v>0</v>
      </c>
      <c r="BE27" s="134">
        <f t="shared" si="23"/>
        <v>0</v>
      </c>
      <c r="BF27" s="134">
        <f t="shared" si="23"/>
        <v>0</v>
      </c>
      <c r="BG27" s="134">
        <f t="shared" si="23"/>
        <v>0</v>
      </c>
      <c r="BH27" s="58"/>
      <c r="BI27" s="21"/>
      <c r="BJ27" s="58"/>
      <c r="BK27" s="21"/>
      <c r="BL27" s="58"/>
      <c r="BM27" s="21"/>
      <c r="BN27" s="58"/>
      <c r="BO27" s="21"/>
      <c r="BP27" s="58"/>
      <c r="BQ27" s="21"/>
      <c r="BR27" s="58"/>
      <c r="BS27" s="21"/>
      <c r="BT27" s="58">
        <f>SUM(AV27+AX27+AZ27+BB27+BD27+BF27)</f>
        <v>0</v>
      </c>
      <c r="BU27" s="55">
        <f t="shared" si="17"/>
        <v>0</v>
      </c>
      <c r="BV27" s="154">
        <f t="shared" si="18"/>
        <v>0</v>
      </c>
      <c r="BW27" s="155">
        <f t="shared" si="19"/>
        <v>0</v>
      </c>
      <c r="BX27" s="127">
        <f t="shared" si="20"/>
        <v>0</v>
      </c>
      <c r="BY27" s="127">
        <f t="shared" si="21"/>
        <v>0</v>
      </c>
      <c r="BZ27" s="11">
        <f t="shared" si="11"/>
        <v>0</v>
      </c>
      <c r="CA27" s="11">
        <f t="shared" si="12"/>
        <v>0</v>
      </c>
      <c r="CB27" s="131">
        <f t="shared" si="13"/>
        <v>0</v>
      </c>
      <c r="CC27" s="12">
        <f t="shared" si="0"/>
        <v>0</v>
      </c>
      <c r="CD27" s="147" t="s">
        <v>296</v>
      </c>
      <c r="CE27" s="119">
        <f t="shared" si="1"/>
        <v>0</v>
      </c>
      <c r="CF27" s="11">
        <f t="shared" si="2"/>
        <v>0</v>
      </c>
      <c r="CG27" s="120">
        <f t="shared" si="3"/>
        <v>0</v>
      </c>
      <c r="CH27" s="120">
        <f t="shared" si="4"/>
        <v>0</v>
      </c>
      <c r="CI27" s="61"/>
      <c r="CJ27" s="119" cm="1">
        <f t="array" aca="1" ref="CJ27" ca="1">IFERROR((1-(BW/AT27)),0)</f>
        <v>0</v>
      </c>
      <c r="CK27" s="11">
        <f t="shared" si="14"/>
        <v>0</v>
      </c>
      <c r="CL27" s="120">
        <f t="shared" ca="1" si="15"/>
        <v>0</v>
      </c>
      <c r="CM27" s="120">
        <f t="shared" si="16"/>
        <v>0</v>
      </c>
    </row>
    <row r="28" spans="1:91" ht="60.75">
      <c r="A28" s="193"/>
      <c r="B28" s="188" t="s">
        <v>188</v>
      </c>
      <c r="C28" s="22" t="s">
        <v>189</v>
      </c>
      <c r="D28" s="22" t="s">
        <v>190</v>
      </c>
      <c r="E28" s="47" t="s">
        <v>101</v>
      </c>
      <c r="F28" s="46">
        <v>0</v>
      </c>
      <c r="G28" s="23" t="s">
        <v>136</v>
      </c>
      <c r="H28" s="23" t="s">
        <v>295</v>
      </c>
      <c r="I28" s="166"/>
      <c r="J28" s="58">
        <v>0</v>
      </c>
      <c r="K28" s="55">
        <v>0</v>
      </c>
      <c r="L28" s="58">
        <v>0</v>
      </c>
      <c r="M28" s="21">
        <v>0</v>
      </c>
      <c r="N28" s="58">
        <v>0</v>
      </c>
      <c r="O28" s="21">
        <v>0</v>
      </c>
      <c r="P28" s="58">
        <v>0</v>
      </c>
      <c r="Q28" s="21">
        <v>0</v>
      </c>
      <c r="R28" s="58">
        <v>0</v>
      </c>
      <c r="S28" s="21">
        <v>0</v>
      </c>
      <c r="T28" s="58">
        <v>0</v>
      </c>
      <c r="U28" s="21">
        <v>0</v>
      </c>
      <c r="V28" s="58">
        <v>0</v>
      </c>
      <c r="W28" s="21">
        <v>0</v>
      </c>
      <c r="X28" s="58">
        <v>0</v>
      </c>
      <c r="Y28" s="21">
        <f t="shared" si="5"/>
        <v>0</v>
      </c>
      <c r="Z28" s="58">
        <f t="shared" si="6"/>
        <v>0</v>
      </c>
      <c r="AA28" s="21">
        <f t="shared" si="7"/>
        <v>0</v>
      </c>
      <c r="AB28" s="58">
        <f t="shared" si="6"/>
        <v>0</v>
      </c>
      <c r="AC28" s="36">
        <v>0</v>
      </c>
      <c r="AD28" s="58">
        <v>0</v>
      </c>
      <c r="AE28" s="21">
        <v>0</v>
      </c>
      <c r="AF28" s="58">
        <v>0</v>
      </c>
      <c r="AG28" s="21">
        <v>0</v>
      </c>
      <c r="AH28" s="58">
        <v>0</v>
      </c>
      <c r="AI28" s="21">
        <v>0</v>
      </c>
      <c r="AJ28" s="58">
        <f t="shared" ref="AJ28" si="24">V28+X28+Z28+AB28+AD28+AF28</f>
        <v>0</v>
      </c>
      <c r="AK28" s="21">
        <v>0</v>
      </c>
      <c r="AL28" s="58">
        <f t="shared" ref="AL28" si="25">X28+Z28+AB28+AD28+AF28+AH28</f>
        <v>0</v>
      </c>
      <c r="AM28" s="21">
        <v>0</v>
      </c>
      <c r="AN28" s="58">
        <f t="shared" ref="AN28" si="26">Z28+AB28+AD28+AF28+AH28+AJ28</f>
        <v>0</v>
      </c>
      <c r="AO28" s="21">
        <v>0</v>
      </c>
      <c r="AP28" s="58">
        <f t="shared" ref="AP28" si="27">AB28+AD28+AF28+AH28+AJ28+AL28</f>
        <v>0</v>
      </c>
      <c r="AQ28" s="21">
        <v>0</v>
      </c>
      <c r="AR28" s="58">
        <v>0</v>
      </c>
      <c r="AS28" s="134">
        <v>0</v>
      </c>
      <c r="AT28" s="134">
        <f t="shared" si="8"/>
        <v>0</v>
      </c>
      <c r="AU28" s="134">
        <f t="shared" si="9"/>
        <v>0</v>
      </c>
      <c r="AV28" s="134">
        <f t="shared" ref="AV28:BG29" si="28">+AF28+AT28</f>
        <v>0</v>
      </c>
      <c r="AW28" s="134">
        <f t="shared" si="28"/>
        <v>0</v>
      </c>
      <c r="AX28" s="134">
        <f t="shared" si="28"/>
        <v>0</v>
      </c>
      <c r="AY28" s="134">
        <f t="shared" si="28"/>
        <v>0</v>
      </c>
      <c r="AZ28" s="134">
        <f t="shared" si="28"/>
        <v>0</v>
      </c>
      <c r="BA28" s="134">
        <f t="shared" si="28"/>
        <v>0</v>
      </c>
      <c r="BB28" s="134">
        <f t="shared" si="28"/>
        <v>0</v>
      </c>
      <c r="BC28" s="134">
        <f t="shared" si="28"/>
        <v>0</v>
      </c>
      <c r="BD28" s="134">
        <f t="shared" si="28"/>
        <v>0</v>
      </c>
      <c r="BE28" s="134">
        <f t="shared" si="28"/>
        <v>0</v>
      </c>
      <c r="BF28" s="134">
        <f t="shared" si="28"/>
        <v>0</v>
      </c>
      <c r="BG28" s="134">
        <f t="shared" si="28"/>
        <v>0</v>
      </c>
      <c r="BH28" s="58"/>
      <c r="BI28" s="21"/>
      <c r="BJ28" s="58"/>
      <c r="BK28" s="21"/>
      <c r="BL28" s="58"/>
      <c r="BM28" s="21"/>
      <c r="BN28" s="58"/>
      <c r="BO28" s="21"/>
      <c r="BP28" s="58"/>
      <c r="BQ28" s="21"/>
      <c r="BR28" s="58"/>
      <c r="BS28" s="21"/>
      <c r="BT28" s="58">
        <f t="shared" si="10"/>
        <v>0</v>
      </c>
      <c r="BU28" s="55">
        <f t="shared" si="17"/>
        <v>0</v>
      </c>
      <c r="BV28" s="154">
        <f t="shared" si="18"/>
        <v>0</v>
      </c>
      <c r="BW28" s="155">
        <f t="shared" si="19"/>
        <v>0</v>
      </c>
      <c r="BX28" s="127">
        <f t="shared" si="20"/>
        <v>0</v>
      </c>
      <c r="BY28" s="127">
        <f t="shared" si="21"/>
        <v>0</v>
      </c>
      <c r="BZ28" s="11">
        <f t="shared" si="11"/>
        <v>0</v>
      </c>
      <c r="CA28" s="11">
        <f t="shared" si="12"/>
        <v>0</v>
      </c>
      <c r="CB28" s="131">
        <f t="shared" si="13"/>
        <v>0</v>
      </c>
      <c r="CC28" s="12">
        <f t="shared" si="0"/>
        <v>0</v>
      </c>
      <c r="CD28" s="147" t="s">
        <v>296</v>
      </c>
      <c r="CE28" s="119">
        <f t="shared" si="1"/>
        <v>0</v>
      </c>
      <c r="CF28" s="11">
        <f t="shared" si="2"/>
        <v>0</v>
      </c>
      <c r="CG28" s="120">
        <f t="shared" si="3"/>
        <v>0</v>
      </c>
      <c r="CH28" s="120">
        <f t="shared" si="4"/>
        <v>0</v>
      </c>
      <c r="CI28" s="61"/>
      <c r="CJ28" s="119" cm="1">
        <f t="array" aca="1" ref="CJ28" ca="1">IFERROR((1-(BW/AT28)),0)</f>
        <v>0</v>
      </c>
      <c r="CK28" s="11">
        <f t="shared" si="14"/>
        <v>0</v>
      </c>
      <c r="CL28" s="120">
        <f t="shared" ca="1" si="15"/>
        <v>0</v>
      </c>
      <c r="CM28" s="120">
        <f t="shared" si="16"/>
        <v>0</v>
      </c>
    </row>
    <row r="29" spans="1:91" ht="60.75">
      <c r="A29" s="193"/>
      <c r="B29" s="196"/>
      <c r="C29" s="22" t="s">
        <v>192</v>
      </c>
      <c r="D29" s="22" t="s">
        <v>190</v>
      </c>
      <c r="E29" s="47" t="s">
        <v>101</v>
      </c>
      <c r="F29" s="46">
        <v>0</v>
      </c>
      <c r="G29" s="23" t="s">
        <v>136</v>
      </c>
      <c r="H29" s="23" t="s">
        <v>295</v>
      </c>
      <c r="I29" s="166"/>
      <c r="J29" s="58">
        <v>0</v>
      </c>
      <c r="K29" s="55">
        <v>0</v>
      </c>
      <c r="L29" s="58">
        <v>0</v>
      </c>
      <c r="M29" s="21">
        <v>0</v>
      </c>
      <c r="N29" s="58">
        <v>0</v>
      </c>
      <c r="O29" s="21">
        <v>0</v>
      </c>
      <c r="P29" s="58">
        <v>0</v>
      </c>
      <c r="Q29" s="21">
        <v>0</v>
      </c>
      <c r="R29" s="58">
        <v>0</v>
      </c>
      <c r="S29" s="21">
        <v>0</v>
      </c>
      <c r="T29" s="58">
        <v>0</v>
      </c>
      <c r="U29" s="21">
        <v>0</v>
      </c>
      <c r="V29" s="58">
        <v>0</v>
      </c>
      <c r="W29" s="21">
        <v>0</v>
      </c>
      <c r="X29" s="58">
        <v>0</v>
      </c>
      <c r="Y29" s="21">
        <f t="shared" si="5"/>
        <v>0</v>
      </c>
      <c r="Z29" s="58">
        <f t="shared" si="6"/>
        <v>0</v>
      </c>
      <c r="AA29" s="21">
        <f t="shared" si="7"/>
        <v>0</v>
      </c>
      <c r="AB29" s="58">
        <f t="shared" si="6"/>
        <v>0</v>
      </c>
      <c r="AC29" s="36">
        <v>0</v>
      </c>
      <c r="AD29" s="58">
        <v>0</v>
      </c>
      <c r="AE29" s="21">
        <v>0</v>
      </c>
      <c r="AF29" s="58">
        <v>0</v>
      </c>
      <c r="AG29" s="21">
        <v>0</v>
      </c>
      <c r="AH29" s="58">
        <v>0</v>
      </c>
      <c r="AI29" s="21">
        <v>0</v>
      </c>
      <c r="AJ29" s="58">
        <v>0</v>
      </c>
      <c r="AK29" s="21">
        <v>0</v>
      </c>
      <c r="AL29" s="58">
        <v>0</v>
      </c>
      <c r="AM29" s="21">
        <v>0</v>
      </c>
      <c r="AN29" s="58">
        <v>0</v>
      </c>
      <c r="AO29" s="21">
        <v>0</v>
      </c>
      <c r="AP29" s="58">
        <v>0</v>
      </c>
      <c r="AQ29" s="21">
        <v>0</v>
      </c>
      <c r="AR29" s="58">
        <v>0</v>
      </c>
      <c r="AS29" s="134">
        <v>0</v>
      </c>
      <c r="AT29" s="134">
        <f t="shared" si="8"/>
        <v>0</v>
      </c>
      <c r="AU29" s="134">
        <f t="shared" si="9"/>
        <v>0</v>
      </c>
      <c r="AV29" s="134">
        <f t="shared" si="28"/>
        <v>0</v>
      </c>
      <c r="AW29" s="134">
        <f t="shared" si="28"/>
        <v>0</v>
      </c>
      <c r="AX29" s="134">
        <f t="shared" si="28"/>
        <v>0</v>
      </c>
      <c r="AY29" s="134">
        <f t="shared" si="28"/>
        <v>0</v>
      </c>
      <c r="AZ29" s="134">
        <f t="shared" si="28"/>
        <v>0</v>
      </c>
      <c r="BA29" s="134">
        <f t="shared" si="28"/>
        <v>0</v>
      </c>
      <c r="BB29" s="134">
        <f t="shared" si="28"/>
        <v>0</v>
      </c>
      <c r="BC29" s="134">
        <f t="shared" si="28"/>
        <v>0</v>
      </c>
      <c r="BD29" s="134">
        <f t="shared" si="28"/>
        <v>0</v>
      </c>
      <c r="BE29" s="134">
        <f t="shared" si="28"/>
        <v>0</v>
      </c>
      <c r="BF29" s="134">
        <f t="shared" si="28"/>
        <v>0</v>
      </c>
      <c r="BG29" s="134">
        <f t="shared" si="28"/>
        <v>0</v>
      </c>
      <c r="BH29" s="58"/>
      <c r="BI29" s="21"/>
      <c r="BJ29" s="58"/>
      <c r="BK29" s="21"/>
      <c r="BL29" s="58"/>
      <c r="BM29" s="21"/>
      <c r="BN29" s="58"/>
      <c r="BO29" s="21"/>
      <c r="BP29" s="58"/>
      <c r="BQ29" s="21"/>
      <c r="BR29" s="58"/>
      <c r="BS29" s="21"/>
      <c r="BT29" s="58">
        <f t="shared" si="10"/>
        <v>0</v>
      </c>
      <c r="BU29" s="55">
        <f t="shared" si="17"/>
        <v>0</v>
      </c>
      <c r="BV29" s="154">
        <f t="shared" si="18"/>
        <v>0</v>
      </c>
      <c r="BW29" s="155">
        <f t="shared" si="19"/>
        <v>0</v>
      </c>
      <c r="BX29" s="127">
        <f t="shared" si="20"/>
        <v>0</v>
      </c>
      <c r="BY29" s="127">
        <f t="shared" si="21"/>
        <v>0</v>
      </c>
      <c r="BZ29" s="11">
        <f t="shared" si="11"/>
        <v>0</v>
      </c>
      <c r="CA29" s="11">
        <f t="shared" si="12"/>
        <v>0</v>
      </c>
      <c r="CB29" s="131">
        <f t="shared" si="13"/>
        <v>0</v>
      </c>
      <c r="CC29" s="12">
        <f t="shared" si="0"/>
        <v>0</v>
      </c>
      <c r="CD29" s="147" t="s">
        <v>296</v>
      </c>
      <c r="CE29" s="119">
        <f t="shared" si="1"/>
        <v>0</v>
      </c>
      <c r="CF29" s="11">
        <f t="shared" si="2"/>
        <v>0</v>
      </c>
      <c r="CG29" s="120">
        <f t="shared" si="3"/>
        <v>0</v>
      </c>
      <c r="CH29" s="120">
        <f t="shared" si="4"/>
        <v>0</v>
      </c>
      <c r="CI29" s="61"/>
      <c r="CJ29" s="119" cm="1">
        <f t="array" aca="1" ref="CJ29" ca="1">IFERROR((1-(BW/AT29)),0)</f>
        <v>0</v>
      </c>
      <c r="CK29" s="11">
        <f t="shared" si="14"/>
        <v>0</v>
      </c>
      <c r="CL29" s="120">
        <f t="shared" ca="1" si="15"/>
        <v>0</v>
      </c>
      <c r="CM29" s="120">
        <f t="shared" si="16"/>
        <v>0</v>
      </c>
    </row>
    <row r="30" spans="1:91" ht="98.25" customHeight="1">
      <c r="A30" s="193"/>
      <c r="B30" s="22" t="s">
        <v>193</v>
      </c>
      <c r="C30" s="22" t="s">
        <v>194</v>
      </c>
      <c r="D30" s="47" t="s">
        <v>190</v>
      </c>
      <c r="E30" s="45" t="s">
        <v>101</v>
      </c>
      <c r="F30" s="23" t="s">
        <v>136</v>
      </c>
      <c r="G30" s="23" t="s">
        <v>136</v>
      </c>
      <c r="H30" s="23" t="s">
        <v>263</v>
      </c>
      <c r="I30" s="166"/>
      <c r="J30" s="58">
        <v>0</v>
      </c>
      <c r="K30" s="55">
        <v>0</v>
      </c>
      <c r="L30" s="58">
        <v>0</v>
      </c>
      <c r="M30" s="21">
        <v>0</v>
      </c>
      <c r="N30" s="58">
        <v>1</v>
      </c>
      <c r="O30" s="21">
        <v>76101671</v>
      </c>
      <c r="P30" s="58">
        <v>0</v>
      </c>
      <c r="Q30" s="21">
        <v>0</v>
      </c>
      <c r="R30" s="58">
        <v>0</v>
      </c>
      <c r="S30" s="21">
        <v>0</v>
      </c>
      <c r="T30" s="58">
        <v>0</v>
      </c>
      <c r="U30" s="21">
        <v>0</v>
      </c>
      <c r="V30" s="58">
        <v>0</v>
      </c>
      <c r="W30" s="21">
        <v>0</v>
      </c>
      <c r="X30" s="58">
        <v>0</v>
      </c>
      <c r="Y30" s="21">
        <v>0</v>
      </c>
      <c r="Z30" s="58">
        <f t="shared" si="6"/>
        <v>1</v>
      </c>
      <c r="AA30" s="21">
        <f>M30+O30+Q30+S30+U30+W30</f>
        <v>76101671</v>
      </c>
      <c r="AB30" s="58">
        <f>X30+Z30</f>
        <v>1</v>
      </c>
      <c r="AC30" s="117">
        <f>AA30+Y30</f>
        <v>76101671</v>
      </c>
      <c r="AD30" s="23">
        <v>0</v>
      </c>
      <c r="AE30" s="21">
        <v>0</v>
      </c>
      <c r="AF30" s="23">
        <v>1</v>
      </c>
      <c r="AG30" s="21">
        <v>129043157</v>
      </c>
      <c r="AH30" s="58">
        <v>1</v>
      </c>
      <c r="AI30" s="21">
        <v>129043157</v>
      </c>
      <c r="AJ30" s="58">
        <v>0</v>
      </c>
      <c r="AK30" s="21">
        <v>0</v>
      </c>
      <c r="AL30" s="58">
        <v>0</v>
      </c>
      <c r="AM30" s="21">
        <v>0</v>
      </c>
      <c r="AN30" s="58">
        <v>0</v>
      </c>
      <c r="AO30" s="21">
        <v>0</v>
      </c>
      <c r="AP30" s="58">
        <v>0</v>
      </c>
      <c r="AQ30" s="21">
        <v>0</v>
      </c>
      <c r="AR30" s="58">
        <v>1</v>
      </c>
      <c r="AS30" s="134">
        <v>129043157</v>
      </c>
      <c r="AT30" s="134">
        <f t="shared" si="8"/>
        <v>1</v>
      </c>
      <c r="AU30" s="134">
        <f t="shared" si="9"/>
        <v>129043157</v>
      </c>
      <c r="AV30" s="58">
        <v>0</v>
      </c>
      <c r="AW30" s="21">
        <v>0</v>
      </c>
      <c r="AX30" s="58">
        <v>0</v>
      </c>
      <c r="AY30" s="21">
        <v>0</v>
      </c>
      <c r="AZ30" s="58">
        <v>0</v>
      </c>
      <c r="BA30" s="21">
        <v>0</v>
      </c>
      <c r="BB30" s="58">
        <v>0</v>
      </c>
      <c r="BC30" s="21">
        <v>0</v>
      </c>
      <c r="BD30" s="58">
        <v>0</v>
      </c>
      <c r="BE30" s="21">
        <v>0</v>
      </c>
      <c r="BF30" s="58">
        <v>0</v>
      </c>
      <c r="BG30" s="21">
        <v>0</v>
      </c>
      <c r="BH30" s="58">
        <v>0</v>
      </c>
      <c r="BI30" s="21">
        <v>0</v>
      </c>
      <c r="BJ30" s="58">
        <v>0</v>
      </c>
      <c r="BK30" s="21">
        <v>0</v>
      </c>
      <c r="BL30" s="58">
        <v>0</v>
      </c>
      <c r="BM30" s="21">
        <v>0</v>
      </c>
      <c r="BN30" s="58">
        <v>0</v>
      </c>
      <c r="BO30" s="21">
        <v>0</v>
      </c>
      <c r="BP30" s="58">
        <v>0</v>
      </c>
      <c r="BQ30" s="21">
        <v>0</v>
      </c>
      <c r="BR30" s="58">
        <v>0</v>
      </c>
      <c r="BS30" s="21">
        <v>0</v>
      </c>
      <c r="BT30" s="58">
        <f t="shared" si="10"/>
        <v>0</v>
      </c>
      <c r="BU30" s="55">
        <f t="shared" si="17"/>
        <v>0</v>
      </c>
      <c r="BV30" s="154">
        <f t="shared" si="18"/>
        <v>0</v>
      </c>
      <c r="BW30" s="155">
        <f t="shared" si="19"/>
        <v>0</v>
      </c>
      <c r="BX30" s="127">
        <f t="shared" si="20"/>
        <v>0</v>
      </c>
      <c r="BY30" s="127">
        <f t="shared" si="21"/>
        <v>0</v>
      </c>
      <c r="BZ30" s="11">
        <f t="shared" si="11"/>
        <v>0</v>
      </c>
      <c r="CA30" s="11">
        <f t="shared" si="12"/>
        <v>0</v>
      </c>
      <c r="CB30" s="131">
        <f t="shared" si="13"/>
        <v>0</v>
      </c>
      <c r="CC30" s="12">
        <f t="shared" si="0"/>
        <v>0</v>
      </c>
      <c r="CD30" s="147" t="s">
        <v>296</v>
      </c>
      <c r="CE30" s="119">
        <f t="shared" si="1"/>
        <v>1</v>
      </c>
      <c r="CF30" s="11">
        <f t="shared" si="2"/>
        <v>1</v>
      </c>
      <c r="CG30" s="120">
        <f t="shared" si="3"/>
        <v>0</v>
      </c>
      <c r="CH30" s="120">
        <f t="shared" si="4"/>
        <v>0</v>
      </c>
      <c r="CI30" s="61"/>
      <c r="CJ30" s="119" cm="1">
        <f t="array" aca="1" ref="CJ30" ca="1">IFERROR((1-(BW/AT30)),0)</f>
        <v>0</v>
      </c>
      <c r="CK30" s="11">
        <f t="shared" si="14"/>
        <v>1</v>
      </c>
      <c r="CL30" s="120">
        <f t="shared" ca="1" si="15"/>
        <v>0</v>
      </c>
      <c r="CM30" s="120">
        <f t="shared" si="16"/>
        <v>0</v>
      </c>
    </row>
    <row r="31" spans="1:91" ht="81" customHeight="1">
      <c r="A31" s="185" t="s">
        <v>198</v>
      </c>
      <c r="B31" s="188" t="s">
        <v>199</v>
      </c>
      <c r="C31" s="26" t="s">
        <v>200</v>
      </c>
      <c r="D31" s="26" t="s">
        <v>297</v>
      </c>
      <c r="E31" s="45" t="s">
        <v>101</v>
      </c>
      <c r="F31" s="23" t="s">
        <v>136</v>
      </c>
      <c r="G31" s="23" t="s">
        <v>136</v>
      </c>
      <c r="H31" s="23" t="s">
        <v>276</v>
      </c>
      <c r="I31" s="170"/>
      <c r="J31" s="60">
        <v>271</v>
      </c>
      <c r="K31" s="55">
        <v>2696325</v>
      </c>
      <c r="L31" s="58">
        <v>104.29</v>
      </c>
      <c r="M31" s="21">
        <v>906817.5</v>
      </c>
      <c r="N31" s="58">
        <v>104.29</v>
      </c>
      <c r="O31" s="21">
        <v>906817.5</v>
      </c>
      <c r="P31" s="58">
        <v>53.664999999999999</v>
      </c>
      <c r="Q31" s="21">
        <v>528161</v>
      </c>
      <c r="R31" s="58">
        <v>53.664999999999999</v>
      </c>
      <c r="S31" s="21">
        <v>528161</v>
      </c>
      <c r="T31" s="58">
        <v>68.180000000000007</v>
      </c>
      <c r="U31" s="21">
        <v>651991.5</v>
      </c>
      <c r="V31" s="58">
        <v>68.180000000000007</v>
      </c>
      <c r="W31" s="21">
        <v>651991.5</v>
      </c>
      <c r="X31" s="58">
        <f t="shared" si="5"/>
        <v>271</v>
      </c>
      <c r="Y31" s="21">
        <f t="shared" si="5"/>
        <v>2696325</v>
      </c>
      <c r="Z31" s="58">
        <f t="shared" si="6"/>
        <v>452.27000000000004</v>
      </c>
      <c r="AA31" s="21">
        <f t="shared" si="7"/>
        <v>4173940</v>
      </c>
      <c r="AB31" s="58">
        <f>X31+Z31</f>
        <v>723.27</v>
      </c>
      <c r="AC31" s="117">
        <f>AA31+Y31</f>
        <v>6870265</v>
      </c>
      <c r="AD31" s="56">
        <v>567.37189999999998</v>
      </c>
      <c r="AE31" s="21">
        <v>6031151.0999999996</v>
      </c>
      <c r="AF31" s="58">
        <v>1173.5935999999999</v>
      </c>
      <c r="AG31" s="21">
        <v>12004752.181999998</v>
      </c>
      <c r="AH31" s="58">
        <v>1740.9654999999998</v>
      </c>
      <c r="AI31" s="21">
        <v>18035903.281999998</v>
      </c>
      <c r="AJ31" s="58">
        <v>85.596649999999997</v>
      </c>
      <c r="AK31" s="21">
        <v>1746669</v>
      </c>
      <c r="AL31" s="58">
        <v>85.596649999999997</v>
      </c>
      <c r="AM31" s="21">
        <v>1746668</v>
      </c>
      <c r="AN31" s="130">
        <v>101.8432</v>
      </c>
      <c r="AO31" s="124">
        <v>1050046</v>
      </c>
      <c r="AP31" s="130">
        <v>101.8432</v>
      </c>
      <c r="AQ31" s="124">
        <v>1050046</v>
      </c>
      <c r="AR31" s="58">
        <v>1173.5935999999999</v>
      </c>
      <c r="AS31" s="134">
        <v>12004752.181999998</v>
      </c>
      <c r="AT31" s="134">
        <f t="shared" si="8"/>
        <v>1740.9654999999998</v>
      </c>
      <c r="AU31" s="134">
        <f t="shared" si="9"/>
        <v>18035903.281999998</v>
      </c>
      <c r="AV31" s="58">
        <v>132</v>
      </c>
      <c r="AW31" s="21">
        <v>1352030</v>
      </c>
      <c r="AX31" s="123">
        <v>156</v>
      </c>
      <c r="AY31" s="124">
        <v>1621583</v>
      </c>
      <c r="AZ31" s="123">
        <v>154</v>
      </c>
      <c r="BA31" s="124">
        <v>1603080</v>
      </c>
      <c r="BB31" s="123">
        <v>135</v>
      </c>
      <c r="BC31" s="124">
        <v>1412071</v>
      </c>
      <c r="BD31" s="123">
        <v>117</v>
      </c>
      <c r="BE31" s="124">
        <v>1202774</v>
      </c>
      <c r="BF31" s="123">
        <v>118</v>
      </c>
      <c r="BG31" s="124">
        <v>1128111</v>
      </c>
      <c r="BH31" s="123">
        <v>140</v>
      </c>
      <c r="BI31" s="124">
        <v>1416099</v>
      </c>
      <c r="BJ31" s="123">
        <v>140</v>
      </c>
      <c r="BK31" s="124">
        <v>1416099</v>
      </c>
      <c r="BL31" s="123">
        <v>146</v>
      </c>
      <c r="BM31" s="124">
        <v>1403628</v>
      </c>
      <c r="BN31" s="123">
        <v>146</v>
      </c>
      <c r="BO31" s="124">
        <v>1403628</v>
      </c>
      <c r="BP31" s="123">
        <v>146</v>
      </c>
      <c r="BQ31" s="124">
        <v>1403628</v>
      </c>
      <c r="BR31" s="123"/>
      <c r="BS31" s="124"/>
      <c r="BT31" s="116">
        <f t="shared" si="10"/>
        <v>812</v>
      </c>
      <c r="BU31" s="55">
        <f t="shared" si="17"/>
        <v>8319649</v>
      </c>
      <c r="BV31" s="154">
        <f t="shared" si="18"/>
        <v>718</v>
      </c>
      <c r="BW31" s="155">
        <f t="shared" si="19"/>
        <v>7043082</v>
      </c>
      <c r="BX31" s="127">
        <f t="shared" si="20"/>
        <v>1530</v>
      </c>
      <c r="BY31" s="127">
        <f t="shared" si="21"/>
        <v>15362731</v>
      </c>
      <c r="BZ31" s="11">
        <f t="shared" si="11"/>
        <v>-0.43116005568834126</v>
      </c>
      <c r="CA31" s="11">
        <f t="shared" si="12"/>
        <v>-0.37944628845395711</v>
      </c>
      <c r="CB31" s="131">
        <f t="shared" si="13"/>
        <v>0</v>
      </c>
      <c r="CC31" s="12">
        <f t="shared" si="0"/>
        <v>0</v>
      </c>
      <c r="CD31" s="147" t="s">
        <v>298</v>
      </c>
      <c r="CE31" s="119">
        <f t="shared" si="1"/>
        <v>0.38820388931909644</v>
      </c>
      <c r="CF31" s="11">
        <f t="shared" si="2"/>
        <v>0.41330883859806433</v>
      </c>
      <c r="CG31" s="120">
        <f t="shared" si="3"/>
        <v>0</v>
      </c>
      <c r="CH31" s="120">
        <f t="shared" si="4"/>
        <v>0</v>
      </c>
      <c r="CI31" s="147" t="s">
        <v>299</v>
      </c>
      <c r="CJ31" s="119" cm="1">
        <f t="array" aca="1" ref="CJ31" ca="1">IFERROR((1-(BW/AT31)),0)</f>
        <v>0</v>
      </c>
      <c r="CK31" s="11">
        <f t="shared" si="14"/>
        <v>0.14821393972919827</v>
      </c>
      <c r="CL31" s="120">
        <f t="shared" ca="1" si="15"/>
        <v>0</v>
      </c>
      <c r="CM31" s="120">
        <f t="shared" si="16"/>
        <v>0</v>
      </c>
    </row>
    <row r="32" spans="1:91" ht="45.75">
      <c r="A32" s="186"/>
      <c r="B32" s="189"/>
      <c r="C32" s="26" t="s">
        <v>203</v>
      </c>
      <c r="D32" s="26" t="s">
        <v>297</v>
      </c>
      <c r="E32" s="80" t="s">
        <v>101</v>
      </c>
      <c r="F32" s="23" t="s">
        <v>136</v>
      </c>
      <c r="G32" s="23" t="s">
        <v>136</v>
      </c>
      <c r="H32" s="23" t="s">
        <v>276</v>
      </c>
      <c r="I32" s="23"/>
      <c r="J32" s="23" t="s">
        <v>136</v>
      </c>
      <c r="K32" s="23" t="s">
        <v>136</v>
      </c>
      <c r="L32" s="23" t="s">
        <v>136</v>
      </c>
      <c r="M32" s="23" t="s">
        <v>136</v>
      </c>
      <c r="N32" s="23" t="s">
        <v>136</v>
      </c>
      <c r="O32" s="23" t="s">
        <v>136</v>
      </c>
      <c r="P32" s="23" t="s">
        <v>136</v>
      </c>
      <c r="Q32" s="23" t="s">
        <v>136</v>
      </c>
      <c r="R32" s="23" t="s">
        <v>136</v>
      </c>
      <c r="S32" s="23" t="s">
        <v>136</v>
      </c>
      <c r="T32" s="23" t="s">
        <v>136</v>
      </c>
      <c r="U32" s="23" t="s">
        <v>136</v>
      </c>
      <c r="V32" s="23" t="s">
        <v>136</v>
      </c>
      <c r="W32" s="23" t="s">
        <v>136</v>
      </c>
      <c r="X32" s="58">
        <v>0</v>
      </c>
      <c r="Y32" s="58">
        <v>0</v>
      </c>
      <c r="Z32" s="58">
        <v>0</v>
      </c>
      <c r="AA32" s="58">
        <v>0</v>
      </c>
      <c r="AB32" s="58">
        <v>0</v>
      </c>
      <c r="AC32" s="58">
        <v>0</v>
      </c>
      <c r="AD32" s="58">
        <v>0</v>
      </c>
      <c r="AE32" s="58">
        <v>0</v>
      </c>
      <c r="AF32" s="58">
        <v>0</v>
      </c>
      <c r="AG32" s="58">
        <v>0</v>
      </c>
      <c r="AH32" s="58">
        <v>0</v>
      </c>
      <c r="AI32" s="58">
        <v>0</v>
      </c>
      <c r="AJ32" s="58">
        <v>0</v>
      </c>
      <c r="AK32" s="58">
        <v>0</v>
      </c>
      <c r="AL32" s="58">
        <v>0</v>
      </c>
      <c r="AM32" s="58">
        <v>0</v>
      </c>
      <c r="AN32" s="58">
        <v>0</v>
      </c>
      <c r="AO32" s="58">
        <v>0</v>
      </c>
      <c r="AP32" s="58">
        <v>0</v>
      </c>
      <c r="AQ32" s="58">
        <v>0</v>
      </c>
      <c r="AR32" s="58">
        <v>0</v>
      </c>
      <c r="AS32" s="58">
        <v>0</v>
      </c>
      <c r="AT32" s="58">
        <v>0</v>
      </c>
      <c r="AU32" s="58">
        <v>0</v>
      </c>
      <c r="AV32" s="58">
        <v>0</v>
      </c>
      <c r="AW32" s="58">
        <v>0</v>
      </c>
      <c r="AX32" s="58">
        <v>0</v>
      </c>
      <c r="AY32" s="58">
        <v>0</v>
      </c>
      <c r="AZ32" s="58">
        <v>0</v>
      </c>
      <c r="BA32" s="58">
        <v>0</v>
      </c>
      <c r="BB32" s="58">
        <v>0</v>
      </c>
      <c r="BC32" s="58">
        <v>0</v>
      </c>
      <c r="BD32" s="58">
        <v>0</v>
      </c>
      <c r="BE32" s="58">
        <v>0</v>
      </c>
      <c r="BF32" s="58">
        <v>0</v>
      </c>
      <c r="BG32" s="58">
        <v>0</v>
      </c>
      <c r="BH32" s="58">
        <v>0</v>
      </c>
      <c r="BI32" s="58">
        <v>0</v>
      </c>
      <c r="BJ32" s="58">
        <v>0</v>
      </c>
      <c r="BK32" s="58">
        <v>0</v>
      </c>
      <c r="BL32" s="58">
        <v>0</v>
      </c>
      <c r="BM32" s="58">
        <v>0</v>
      </c>
      <c r="BN32" s="58">
        <v>0</v>
      </c>
      <c r="BO32" s="58">
        <v>0</v>
      </c>
      <c r="BP32" s="58">
        <v>0</v>
      </c>
      <c r="BQ32" s="58">
        <v>0</v>
      </c>
      <c r="BR32" s="58">
        <v>0</v>
      </c>
      <c r="BS32" s="58">
        <v>0</v>
      </c>
      <c r="BT32" s="116">
        <f t="shared" si="10"/>
        <v>0</v>
      </c>
      <c r="BU32" s="55">
        <f t="shared" ref="BU32" si="29">SUM(AW32+AY32+BA32+BC32+BE32+BG32)</f>
        <v>0</v>
      </c>
      <c r="BV32" s="154">
        <f t="shared" ref="BV32" si="30">SUM(BH32+BJ32+BL32+BN32+BP32+BR32)</f>
        <v>0</v>
      </c>
      <c r="BW32" s="155">
        <f t="shared" ref="BW32" si="31">SUM(BI32+BK32+BM32+BO32+BQ32+BS32)</f>
        <v>0</v>
      </c>
      <c r="BX32" s="127">
        <f t="shared" ref="BX32" si="32">+BT32+BV32</f>
        <v>0</v>
      </c>
      <c r="BY32" s="127">
        <f t="shared" ref="BY32" si="33">+BU32+BW32</f>
        <v>0</v>
      </c>
      <c r="BZ32" s="11">
        <f t="shared" si="11"/>
        <v>0</v>
      </c>
      <c r="CA32" s="11">
        <f t="shared" si="12"/>
        <v>0</v>
      </c>
      <c r="CB32" s="131">
        <f t="shared" si="13"/>
        <v>0</v>
      </c>
      <c r="CC32" s="12">
        <f t="shared" si="0"/>
        <v>0</v>
      </c>
      <c r="CD32" s="147" t="s">
        <v>300</v>
      </c>
      <c r="CE32" s="119">
        <f t="shared" si="1"/>
        <v>0</v>
      </c>
      <c r="CF32" s="11">
        <f t="shared" si="2"/>
        <v>0</v>
      </c>
      <c r="CG32" s="120">
        <f t="shared" si="3"/>
        <v>0</v>
      </c>
      <c r="CH32" s="120">
        <f t="shared" si="4"/>
        <v>0</v>
      </c>
      <c r="CI32" s="61"/>
      <c r="CJ32" s="119" cm="1">
        <f t="array" aca="1" ref="CJ32" ca="1">IFERROR((1-(BW/AT32)),0)</f>
        <v>0</v>
      </c>
      <c r="CK32" s="11">
        <f t="shared" si="14"/>
        <v>0</v>
      </c>
      <c r="CL32" s="120">
        <f t="shared" ca="1" si="15"/>
        <v>0</v>
      </c>
      <c r="CM32" s="120">
        <f t="shared" si="16"/>
        <v>0</v>
      </c>
    </row>
    <row r="33" spans="1:91" ht="93" customHeight="1" thickBot="1">
      <c r="A33" s="187"/>
      <c r="B33" s="190"/>
      <c r="C33" s="27" t="s">
        <v>205</v>
      </c>
      <c r="D33" s="79" t="s">
        <v>206</v>
      </c>
      <c r="E33" s="81" t="s">
        <v>101</v>
      </c>
      <c r="F33" s="23" t="s">
        <v>136</v>
      </c>
      <c r="G33" s="23" t="s">
        <v>136</v>
      </c>
      <c r="H33" s="23" t="s">
        <v>276</v>
      </c>
      <c r="I33" s="171"/>
      <c r="J33" s="82">
        <v>135534</v>
      </c>
      <c r="K33" s="55">
        <v>76417800</v>
      </c>
      <c r="L33" s="58">
        <v>22955</v>
      </c>
      <c r="M33" s="21">
        <v>13319700</v>
      </c>
      <c r="N33" s="58">
        <v>24628</v>
      </c>
      <c r="O33" s="21">
        <v>14290460</v>
      </c>
      <c r="P33" s="58">
        <v>23463</v>
      </c>
      <c r="Q33" s="21">
        <v>13778340</v>
      </c>
      <c r="R33" s="58">
        <v>22569</v>
      </c>
      <c r="S33" s="21">
        <v>13518410</v>
      </c>
      <c r="T33" s="58">
        <v>25443</v>
      </c>
      <c r="U33" s="21">
        <v>15544680</v>
      </c>
      <c r="V33" s="58">
        <v>25268</v>
      </c>
      <c r="W33" s="21">
        <v>15746520</v>
      </c>
      <c r="X33" s="58">
        <f t="shared" si="5"/>
        <v>135534</v>
      </c>
      <c r="Y33" s="21">
        <f t="shared" si="5"/>
        <v>76417800</v>
      </c>
      <c r="Z33" s="58">
        <f t="shared" si="6"/>
        <v>144326</v>
      </c>
      <c r="AA33" s="21">
        <f t="shared" si="7"/>
        <v>86198110</v>
      </c>
      <c r="AB33" s="58">
        <f>X33+Z33</f>
        <v>279860</v>
      </c>
      <c r="AC33" s="117">
        <f>AA33+Y33</f>
        <v>162615910</v>
      </c>
      <c r="AD33" s="58">
        <v>145066</v>
      </c>
      <c r="AE33" s="21">
        <v>111490470</v>
      </c>
      <c r="AF33" s="58">
        <v>157735</v>
      </c>
      <c r="AG33" s="21">
        <v>111888270</v>
      </c>
      <c r="AH33" s="58">
        <v>302801</v>
      </c>
      <c r="AI33" s="21">
        <v>223378740</v>
      </c>
      <c r="AJ33" s="58">
        <f>24480+73</f>
        <v>24553</v>
      </c>
      <c r="AK33" s="21">
        <v>17753840</v>
      </c>
      <c r="AL33" s="58">
        <f>25080+69</f>
        <v>25149</v>
      </c>
      <c r="AM33" s="21">
        <v>18184780</v>
      </c>
      <c r="AN33" s="58">
        <v>24013</v>
      </c>
      <c r="AO33" s="21">
        <v>17363370</v>
      </c>
      <c r="AP33" s="122">
        <v>27671</v>
      </c>
      <c r="AQ33" s="21">
        <v>20228500</v>
      </c>
      <c r="AR33" s="58">
        <v>157735</v>
      </c>
      <c r="AS33" s="134">
        <v>111888270</v>
      </c>
      <c r="AT33" s="134">
        <f t="shared" si="8"/>
        <v>302801</v>
      </c>
      <c r="AU33" s="134">
        <f t="shared" si="9"/>
        <v>223378740</v>
      </c>
      <c r="AV33" s="122">
        <v>24745</v>
      </c>
      <c r="AW33" s="21">
        <v>40632940</v>
      </c>
      <c r="AX33" s="122">
        <v>27441</v>
      </c>
      <c r="AY33" s="21">
        <v>23807220</v>
      </c>
      <c r="AZ33" s="122">
        <v>26426</v>
      </c>
      <c r="BA33" s="21">
        <v>23477770</v>
      </c>
      <c r="BB33" s="122">
        <v>25470</v>
      </c>
      <c r="BC33" s="21">
        <v>22836370</v>
      </c>
      <c r="BD33" s="122">
        <v>25661</v>
      </c>
      <c r="BE33" s="21">
        <v>23349290</v>
      </c>
      <c r="BF33" s="122">
        <v>21906</v>
      </c>
      <c r="BG33" s="21">
        <v>19628790</v>
      </c>
      <c r="BH33" s="122">
        <v>24448</v>
      </c>
      <c r="BI33" s="21">
        <v>21392140</v>
      </c>
      <c r="BJ33" s="122">
        <v>25614</v>
      </c>
      <c r="BK33" s="21">
        <v>21753250</v>
      </c>
      <c r="BL33" s="122">
        <v>24127</v>
      </c>
      <c r="BM33" s="21">
        <v>20330250</v>
      </c>
      <c r="BN33" s="122">
        <v>20877</v>
      </c>
      <c r="BO33" s="21">
        <v>17486850</v>
      </c>
      <c r="BP33" s="122">
        <v>24493</v>
      </c>
      <c r="BQ33" s="21">
        <v>21266082</v>
      </c>
      <c r="BR33" s="122"/>
      <c r="BS33" s="21"/>
      <c r="BT33" s="58">
        <f t="shared" si="10"/>
        <v>151649</v>
      </c>
      <c r="BU33" s="55">
        <f t="shared" si="17"/>
        <v>153732380</v>
      </c>
      <c r="BV33" s="154">
        <f t="shared" si="18"/>
        <v>119559</v>
      </c>
      <c r="BW33" s="155">
        <f t="shared" si="19"/>
        <v>102228572</v>
      </c>
      <c r="BX33" s="127">
        <f t="shared" si="20"/>
        <v>271208</v>
      </c>
      <c r="BY33" s="127">
        <f t="shared" si="21"/>
        <v>255960952</v>
      </c>
      <c r="BZ33" s="11">
        <f t="shared" si="11"/>
        <v>-4.5379344574193903E-2</v>
      </c>
      <c r="CA33" s="11">
        <f t="shared" si="12"/>
        <v>-0.37888359426594942</v>
      </c>
      <c r="CB33" s="131">
        <f t="shared" si="13"/>
        <v>0</v>
      </c>
      <c r="CC33" s="12">
        <f t="shared" si="0"/>
        <v>0</v>
      </c>
      <c r="CD33" s="150" t="s">
        <v>301</v>
      </c>
      <c r="CE33" s="119">
        <f t="shared" si="1"/>
        <v>0.24202618315529212</v>
      </c>
      <c r="CF33" s="11">
        <f t="shared" si="2"/>
        <v>8.6333428875073337E-2</v>
      </c>
      <c r="CG33" s="120">
        <f t="shared" si="3"/>
        <v>0</v>
      </c>
      <c r="CH33" s="120">
        <f t="shared" si="4"/>
        <v>0</v>
      </c>
      <c r="CI33" s="150" t="s">
        <v>302</v>
      </c>
      <c r="CJ33" s="119" cm="1">
        <f t="array" aca="1" ref="CJ33" ca="1">IFERROR((1-(BW/AT33)),0)</f>
        <v>0</v>
      </c>
      <c r="CK33" s="11">
        <f t="shared" si="14"/>
        <v>-0.14586084602321603</v>
      </c>
      <c r="CL33" s="120">
        <f t="shared" ca="1" si="15"/>
        <v>0</v>
      </c>
      <c r="CM33" s="120">
        <f t="shared" si="16"/>
        <v>0</v>
      </c>
    </row>
    <row r="34" spans="1:91" ht="106.5">
      <c r="A34" s="51" t="s">
        <v>208</v>
      </c>
      <c r="B34" s="27" t="s">
        <v>209</v>
      </c>
      <c r="C34" s="27" t="s">
        <v>210</v>
      </c>
      <c r="D34" s="27" t="s">
        <v>211</v>
      </c>
      <c r="E34" s="73" t="s">
        <v>99</v>
      </c>
      <c r="F34" s="126">
        <v>5.0000000000000001E-3</v>
      </c>
      <c r="G34" s="23">
        <v>0</v>
      </c>
      <c r="H34" s="23" t="s">
        <v>303</v>
      </c>
      <c r="I34" s="171"/>
      <c r="J34" s="82">
        <v>3</v>
      </c>
      <c r="K34" s="55">
        <v>759347</v>
      </c>
      <c r="L34" s="58">
        <v>0</v>
      </c>
      <c r="M34" s="21">
        <v>0</v>
      </c>
      <c r="N34" s="58">
        <v>0</v>
      </c>
      <c r="O34" s="21">
        <v>0</v>
      </c>
      <c r="P34" s="58">
        <v>1</v>
      </c>
      <c r="Q34" s="21">
        <v>159999</v>
      </c>
      <c r="R34" s="58">
        <v>0</v>
      </c>
      <c r="S34" s="21">
        <v>0</v>
      </c>
      <c r="T34" s="58">
        <v>0</v>
      </c>
      <c r="U34" s="21">
        <v>0</v>
      </c>
      <c r="V34" s="58">
        <v>0</v>
      </c>
      <c r="W34" s="21">
        <v>0</v>
      </c>
      <c r="X34" s="58">
        <f t="shared" si="5"/>
        <v>3</v>
      </c>
      <c r="Y34" s="21">
        <f t="shared" si="5"/>
        <v>759347</v>
      </c>
      <c r="Z34" s="58">
        <f>L34+N34+P34+R34+T34+V34</f>
        <v>1</v>
      </c>
      <c r="AA34" s="21">
        <f t="shared" si="7"/>
        <v>159999</v>
      </c>
      <c r="AB34" s="58">
        <f>X34+Z34</f>
        <v>4</v>
      </c>
      <c r="AC34" s="117">
        <f>AA34+Y34</f>
        <v>919346</v>
      </c>
      <c r="AD34" s="58">
        <v>1</v>
      </c>
      <c r="AE34" s="21">
        <v>222000</v>
      </c>
      <c r="AF34" s="58">
        <v>2</v>
      </c>
      <c r="AG34" s="21">
        <v>860000</v>
      </c>
      <c r="AH34" s="58">
        <v>3</v>
      </c>
      <c r="AI34" s="21">
        <v>1082000</v>
      </c>
      <c r="AJ34" s="58">
        <v>3</v>
      </c>
      <c r="AK34" s="21">
        <v>563696</v>
      </c>
      <c r="AL34" s="58">
        <v>0</v>
      </c>
      <c r="AM34" s="21">
        <v>0</v>
      </c>
      <c r="AN34" s="58">
        <v>0</v>
      </c>
      <c r="AO34" s="21">
        <v>0</v>
      </c>
      <c r="AP34" s="58">
        <v>0</v>
      </c>
      <c r="AQ34" s="21">
        <v>0</v>
      </c>
      <c r="AR34" s="58">
        <v>2</v>
      </c>
      <c r="AS34" s="134">
        <v>860000</v>
      </c>
      <c r="AT34" s="134">
        <f t="shared" si="8"/>
        <v>3</v>
      </c>
      <c r="AU34" s="134">
        <f t="shared" si="9"/>
        <v>1082000</v>
      </c>
      <c r="AV34" s="58">
        <v>0</v>
      </c>
      <c r="AW34" s="21">
        <v>0</v>
      </c>
      <c r="AX34" s="58">
        <v>0</v>
      </c>
      <c r="AY34" s="21">
        <v>0</v>
      </c>
      <c r="AZ34" s="58">
        <v>0</v>
      </c>
      <c r="BA34" s="21">
        <v>0</v>
      </c>
      <c r="BB34" s="58">
        <v>3</v>
      </c>
      <c r="BC34" s="21">
        <v>1556359</v>
      </c>
      <c r="BD34" s="58">
        <v>1</v>
      </c>
      <c r="BE34" s="21">
        <v>261000</v>
      </c>
      <c r="BF34" s="58">
        <v>0</v>
      </c>
      <c r="BG34" s="21">
        <v>0</v>
      </c>
      <c r="BH34" s="58">
        <v>0</v>
      </c>
      <c r="BI34" s="21">
        <v>0</v>
      </c>
      <c r="BJ34" s="58">
        <v>0</v>
      </c>
      <c r="BK34" s="21">
        <v>0</v>
      </c>
      <c r="BL34" s="58">
        <v>1</v>
      </c>
      <c r="BM34" s="21">
        <v>10000</v>
      </c>
      <c r="BN34" s="58">
        <v>1</v>
      </c>
      <c r="BO34" s="21">
        <v>75000</v>
      </c>
      <c r="BP34" s="58">
        <v>0</v>
      </c>
      <c r="BQ34" s="21">
        <v>0</v>
      </c>
      <c r="BR34" s="58">
        <v>1</v>
      </c>
      <c r="BS34" s="21">
        <v>190400</v>
      </c>
      <c r="BT34" s="58">
        <f t="shared" si="10"/>
        <v>4</v>
      </c>
      <c r="BU34" s="55">
        <f>SUM(AW34+AY34+BA34+BC34+BE34+BG34)</f>
        <v>1817359</v>
      </c>
      <c r="BV34" s="154">
        <f t="shared" si="18"/>
        <v>3</v>
      </c>
      <c r="BW34" s="155">
        <f t="shared" si="19"/>
        <v>275400</v>
      </c>
      <c r="BX34" s="127">
        <f t="shared" si="20"/>
        <v>7</v>
      </c>
      <c r="BY34" s="127">
        <f>+BU34+BW34</f>
        <v>2092759</v>
      </c>
      <c r="BZ34" s="11">
        <f t="shared" si="11"/>
        <v>-3</v>
      </c>
      <c r="CA34" s="11">
        <f t="shared" si="12"/>
        <v>-7.1863018018018021</v>
      </c>
      <c r="CB34" s="131">
        <f t="shared" si="13"/>
        <v>0</v>
      </c>
      <c r="CC34" s="12">
        <f t="shared" si="0"/>
        <v>-1437.2603603603604</v>
      </c>
      <c r="CD34" s="150" t="s">
        <v>304</v>
      </c>
      <c r="CE34" s="119">
        <f t="shared" si="1"/>
        <v>-0.5</v>
      </c>
      <c r="CF34" s="11">
        <f t="shared" si="2"/>
        <v>0.67976744186046512</v>
      </c>
      <c r="CG34" s="120">
        <f t="shared" si="3"/>
        <v>0</v>
      </c>
      <c r="CH34" s="120">
        <f>IFERROR((CF34/F34),0)</f>
        <v>135.95348837209303</v>
      </c>
      <c r="CI34" s="150" t="s">
        <v>305</v>
      </c>
      <c r="CJ34" s="119" cm="1">
        <f t="array" aca="1" ref="CJ34" ca="1">IFERROR((1-(BW/AT34)),0)</f>
        <v>0</v>
      </c>
      <c r="CK34" s="11">
        <f t="shared" si="14"/>
        <v>-0.9341580406654344</v>
      </c>
      <c r="CL34" s="120">
        <f t="shared" ca="1" si="15"/>
        <v>0</v>
      </c>
      <c r="CM34" s="120">
        <f t="shared" si="16"/>
        <v>-186.83160813308689</v>
      </c>
    </row>
    <row r="35" spans="1:91">
      <c r="A35" s="14"/>
      <c r="AE35" s="38">
        <f>SUM(AE12:AE34)</f>
        <v>4520774925.1000004</v>
      </c>
      <c r="AS35" s="38">
        <f>SUM(AS12:AS34)</f>
        <v>6990764618.1820002</v>
      </c>
      <c r="AU35" s="38">
        <f>SUM(AU12:AU34)</f>
        <v>11511539543.282</v>
      </c>
      <c r="BU35" s="134">
        <f>SUM(BU12:BU34)</f>
        <v>3896527956</v>
      </c>
      <c r="BV35" s="157"/>
      <c r="BW35" s="157">
        <f>SUM(BW12:BW34)</f>
        <v>25196573124</v>
      </c>
      <c r="BX35" s="128"/>
      <c r="BY35" s="134">
        <f>SUM(BY12:BY34)</f>
        <v>29108428935</v>
      </c>
      <c r="BZ35" s="128"/>
    </row>
    <row r="36" spans="1:91">
      <c r="A36" s="14"/>
    </row>
    <row r="37" spans="1:91" ht="15" customHeight="1">
      <c r="BZ37" s="145"/>
    </row>
    <row r="38" spans="1:91" ht="19.5" customHeight="1">
      <c r="A38" s="174"/>
      <c r="B38" s="174"/>
      <c r="C38" s="174"/>
      <c r="D38" s="174"/>
      <c r="E38" s="174"/>
      <c r="F38" s="174"/>
      <c r="G38" s="174"/>
      <c r="H38" s="174"/>
      <c r="I38" s="174"/>
      <c r="J38" s="174"/>
      <c r="K38" s="174"/>
      <c r="L38" s="174"/>
      <c r="M38" s="174"/>
      <c r="N38" s="174"/>
      <c r="O38" s="174"/>
      <c r="P38" s="174"/>
      <c r="Q38" s="174"/>
      <c r="R38" s="174"/>
      <c r="S38" s="174"/>
      <c r="T38" s="174"/>
      <c r="U38" s="174"/>
      <c r="V38" s="174"/>
      <c r="W38" s="174"/>
      <c r="X38" s="174"/>
    </row>
    <row r="40" spans="1:91" ht="15" customHeight="1">
      <c r="H40" s="160" t="s">
        <v>306</v>
      </c>
      <c r="I40" s="160"/>
      <c r="J40" s="161" t="s">
        <v>307</v>
      </c>
      <c r="K40" s="161"/>
      <c r="L40" s="161"/>
      <c r="M40" s="160"/>
    </row>
    <row r="41" spans="1:91" ht="15" customHeight="1">
      <c r="H41" s="272" t="s">
        <v>308</v>
      </c>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272"/>
      <c r="AL41" s="272"/>
      <c r="AM41" s="272"/>
      <c r="AN41" s="272"/>
      <c r="AO41" s="272"/>
      <c r="AP41" s="272"/>
      <c r="AQ41" s="272"/>
      <c r="AR41" s="272"/>
      <c r="AS41" s="272"/>
      <c r="AT41" s="272"/>
    </row>
    <row r="42" spans="1:91" ht="15" customHeight="1">
      <c r="H42" s="272" t="s">
        <v>309</v>
      </c>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row>
  </sheetData>
  <mergeCells count="94">
    <mergeCell ref="H41:AT41"/>
    <mergeCell ref="H42:AT42"/>
    <mergeCell ref="CJ8:CM8"/>
    <mergeCell ref="CJ9:CM9"/>
    <mergeCell ref="AR8:AS9"/>
    <mergeCell ref="AT8:AU9"/>
    <mergeCell ref="AT10:AU10"/>
    <mergeCell ref="CE8:CH8"/>
    <mergeCell ref="CE9:CH9"/>
    <mergeCell ref="AV8:BG9"/>
    <mergeCell ref="BH8:BS9"/>
    <mergeCell ref="BH10:BI10"/>
    <mergeCell ref="BJ10:BK10"/>
    <mergeCell ref="BL10:BM10"/>
    <mergeCell ref="BN10:BO10"/>
    <mergeCell ref="BP10:BQ10"/>
    <mergeCell ref="BZ10:CD10"/>
    <mergeCell ref="X10:X11"/>
    <mergeCell ref="Y10:Y11"/>
    <mergeCell ref="Z8:AA9"/>
    <mergeCell ref="D8:D11"/>
    <mergeCell ref="L8:W9"/>
    <mergeCell ref="Z10:Z11"/>
    <mergeCell ref="AA10:AA11"/>
    <mergeCell ref="F8:F11"/>
    <mergeCell ref="H8:H11"/>
    <mergeCell ref="R10:S10"/>
    <mergeCell ref="J10:K10"/>
    <mergeCell ref="V10:W10"/>
    <mergeCell ref="E8:E11"/>
    <mergeCell ref="AB5:CI5"/>
    <mergeCell ref="CD15:CD16"/>
    <mergeCell ref="CI15:CI16"/>
    <mergeCell ref="AB8:AC9"/>
    <mergeCell ref="AB10:AB11"/>
    <mergeCell ref="AC10:AC11"/>
    <mergeCell ref="BR10:BS10"/>
    <mergeCell ref="AV10:AW10"/>
    <mergeCell ref="AX10:AY10"/>
    <mergeCell ref="AZ10:BA10"/>
    <mergeCell ref="BB10:BC10"/>
    <mergeCell ref="BD10:BE10"/>
    <mergeCell ref="BF10:BG10"/>
    <mergeCell ref="BX10:BY10"/>
    <mergeCell ref="BT7:CI7"/>
    <mergeCell ref="AR10:AS10"/>
    <mergeCell ref="AB4:CI4"/>
    <mergeCell ref="BT8:CD8"/>
    <mergeCell ref="BT10:BU10"/>
    <mergeCell ref="BV10:BW10"/>
    <mergeCell ref="AF8:AQ9"/>
    <mergeCell ref="AF10:AG10"/>
    <mergeCell ref="AH10:AI10"/>
    <mergeCell ref="AJ10:AK10"/>
    <mergeCell ref="AL10:AM10"/>
    <mergeCell ref="AN10:AO10"/>
    <mergeCell ref="AP10:AQ10"/>
    <mergeCell ref="CE10:CI10"/>
    <mergeCell ref="A6:CI6"/>
    <mergeCell ref="AD8:AE9"/>
    <mergeCell ref="AD10:AE10"/>
    <mergeCell ref="G8:G11"/>
    <mergeCell ref="A38:X38"/>
    <mergeCell ref="J8:K9"/>
    <mergeCell ref="L10:M10"/>
    <mergeCell ref="N10:O10"/>
    <mergeCell ref="P10:Q10"/>
    <mergeCell ref="A17:A30"/>
    <mergeCell ref="B17:B18"/>
    <mergeCell ref="B20:B23"/>
    <mergeCell ref="B24:B25"/>
    <mergeCell ref="B26:B27"/>
    <mergeCell ref="B28:B29"/>
    <mergeCell ref="A12:A13"/>
    <mergeCell ref="T10:U10"/>
    <mergeCell ref="X8:Y9"/>
    <mergeCell ref="A15:A16"/>
    <mergeCell ref="B15:B16"/>
    <mergeCell ref="A31:A33"/>
    <mergeCell ref="B31:B33"/>
    <mergeCell ref="CI17:CI18"/>
    <mergeCell ref="C1:CI1"/>
    <mergeCell ref="B2:G2"/>
    <mergeCell ref="X2:Y2"/>
    <mergeCell ref="AB2:CI2"/>
    <mergeCell ref="B3:G3"/>
    <mergeCell ref="AB3:CI3"/>
    <mergeCell ref="B4:G4"/>
    <mergeCell ref="X4:Y4"/>
    <mergeCell ref="B5:G5"/>
    <mergeCell ref="X5:Y5"/>
    <mergeCell ref="A8:B11"/>
    <mergeCell ref="C8:C11"/>
    <mergeCell ref="A7:G7"/>
  </mergeCells>
  <phoneticPr fontId="14" type="noConversion"/>
  <dataValidations count="54">
    <dataValidation allowBlank="1" showInputMessage="1" showErrorMessage="1" prompt="Solo aplica para gastos de funcionamiento." sqref="A8:B11" xr:uid="{D00F55EE-E5CC-4661-83C2-9025AEA45889}"/>
    <dataValidation allowBlank="1" showInputMessage="1" showErrorMessage="1" prompt="Relacione los giros realizados  en el  mismo periodo del año anterior, relacionados con el rubro y el componente. valores en pesos." sqref="Y10:Y11 AA10:AA11 BW11 BY11" xr:uid="{CF533ED3-2F7F-4825-BB67-5DF992B8C153}"/>
    <dataValidation allowBlank="1" showInputMessage="1" showErrorMessage="1" prompt="Escribir el otro sector que no se encuentra en la lista desplegable" sqref="B3:W3" xr:uid="{CEDF0104-C47A-4A7A-8840-0CBD3128330A}"/>
    <dataValidation allowBlank="1" showInputMessage="1" showErrorMessage="1" prompt="Relacione los giros realizados  en el  periodo de reporte para el rubro y el componente. Valores en pesos." sqref="BU11" xr:uid="{20E90E6D-0425-46C9-B327-E235C2B4DC71}"/>
    <dataValidation allowBlank="1" showInputMessage="1" showErrorMessage="1" prompt="Relacione el dato de consumo asociado al rubro, componente y unidad de medida en el periodo de reporte._x000a_" sqref="BT11" xr:uid="{F3BE41A9-7048-4B9D-BA8B-1AC094A530F1}"/>
    <dataValidation allowBlank="1" showInputMessage="1" showErrorMessage="1" prompt="Relacione los giros realizados  en el  mismo periodo del año anterior, relacionados con el rubro y el componente. Valores en pesos." sqref="AC10:AC11" xr:uid="{45642EE1-A75F-4B4C-AA78-0DDA3D9481B6}"/>
    <dataValidation allowBlank="1" showInputMessage="1" showErrorMessage="1" prompt="Relacione el dato de consumo asociado al rubro, componente y unidad de medida reportado en el  mismo periodo del año anterior_x000a_" sqref="X10:X11 AB10:AB11 Z10:Z11 BV11 BX11" xr:uid="{B05734D3-87A3-4542-81AA-9DCA76B48B2C}"/>
    <dataValidation allowBlank="1" showInputMessage="1" showErrorMessage="1" prompt="Si en la celda &quot;E&quot;, selecionó SI, defina una meta en porcentaje para mantener o reducir el gasto en la vigencia. (En unidad de medida)" sqref="G8:I11 J8 L8 W11 M11 T10:T11 P10:P11 O11 R10:R11 N10:N11 Q11 K11 J10:J11 S11 V10:V11 L10:L11 U11 AD8 AF8 AO11 AG11 AN10:AN11 AJ10:AJ11 AI11 AL10:AL11 AH10:AH11 AK11 AM11 AP10:AP11 AF10:AF11 BQ11 BS11 BI11 BP10:BP11 BL10:BL11 BK11 BN10:BN11 BJ10:BJ11 BM11 BO11 BR10:BR11 BH10:BH11 AR8 AD11:AE11 AQ11:BG11 AT8" xr:uid="{B2BF6CCD-B7E6-4E48-A5CD-57F2C3CB36ED}"/>
    <dataValidation allowBlank="1" showInputMessage="1" showErrorMessage="1" prompt="Si en la celda &quot;E&quot;, selecionó SI, defina una meta en porcentaje para mantener o reducir el gasto en la vigencia. (En giros presupuestales)" sqref="F8:F11" xr:uid="{AA0DB128-52CA-41CA-9202-A7DE359934B1}"/>
    <dataValidation allowBlank="1" showInputMessage="1" showErrorMessage="1" prompt="Si el rubro y componente se espera mantener o reducir en la vigencia (se selcciona como gasto elegible), seleccione SI, en caso contrario seleccione NO. _x000a__x000a_Si selecciona NO, se debe diligencuir las columnas H en adelante" sqref="E8:E11" xr:uid="{C8983019-1EBA-4586-8431-DA546B38AE64}"/>
    <dataValidation allowBlank="1" showInputMessage="1" showErrorMessage="1" prompt="Defina la referencia que se usará  para medir el rubro o componente. Ejem. Metro cúbico, personas, horas, entre otros." sqref="D8:D11" xr:uid="{ABADDB3E-3013-4A55-936F-BD35A9B08575}"/>
    <dataValidation type="list" allowBlank="1" showInputMessage="1" showErrorMessage="1" sqref="AP2" xr:uid="{82F914FF-26DA-4D20-8F2C-BCCDA9A91D7C}">
      <formula1>INDIRECT(D2)</formula1>
    </dataValidation>
    <dataValidation type="list" allowBlank="1" showInputMessage="1" showErrorMessage="1" sqref="AO2" xr:uid="{5199C342-4932-467F-BB6F-B941FF5878BB}">
      <formula1>INDIRECT(D2)</formula1>
    </dataValidation>
    <dataValidation type="list" allowBlank="1" showInputMessage="1" showErrorMessage="1" sqref="AN2" xr:uid="{88A7873E-3F6C-447C-8CCF-6764E4191BF5}">
      <formula1>INDIRECT(D2)</formula1>
    </dataValidation>
    <dataValidation type="list" allowBlank="1" showInputMessage="1" showErrorMessage="1" sqref="AM2" xr:uid="{BC288CD5-8EBF-4E86-9F3A-1C5BE1EBDD37}">
      <formula1>INDIRECT(D2)</formula1>
    </dataValidation>
    <dataValidation type="list" allowBlank="1" showInputMessage="1" showErrorMessage="1" sqref="AL2" xr:uid="{6011DEF8-04B8-46CA-8B9C-56C9E8278AE8}">
      <formula1>INDIRECT(D2)</formula1>
    </dataValidation>
    <dataValidation type="list" allowBlank="1" showInputMessage="1" showErrorMessage="1" sqref="AK2" xr:uid="{DCEB6487-B21C-4D8F-B6BD-FFF2CCC832A1}">
      <formula1>INDIRECT(D2)</formula1>
    </dataValidation>
    <dataValidation type="list" allowBlank="1" showInputMessage="1" showErrorMessage="1" sqref="AJ2" xr:uid="{871847B3-F1BE-4BC9-BFA1-512C07A7CF57}">
      <formula1>INDIRECT(D2)</formula1>
    </dataValidation>
    <dataValidation type="list" allowBlank="1" showInputMessage="1" showErrorMessage="1" sqref="AI2" xr:uid="{653716B0-CE8E-4DBA-AB13-49DFE62E1963}">
      <formula1>INDIRECT(D2)</formula1>
    </dataValidation>
    <dataValidation type="list" allowBlank="1" showInputMessage="1" showErrorMessage="1" sqref="AH2" xr:uid="{7ED61A6B-1014-4033-AFFC-51D5B59B7C7F}">
      <formula1>INDIRECT(D2)</formula1>
    </dataValidation>
    <dataValidation type="list" allowBlank="1" showInputMessage="1" showErrorMessage="1" sqref="AG2" xr:uid="{7F65ECBD-F523-4893-B642-7B75539754B5}">
      <formula1>INDIRECT(D2)</formula1>
    </dataValidation>
    <dataValidation type="list" allowBlank="1" showInputMessage="1" showErrorMessage="1" sqref="AF2" xr:uid="{9F3770DB-E5AC-4FF3-867F-F700D328FBBE}">
      <formula1>INDIRECT(D2)</formula1>
    </dataValidation>
    <dataValidation type="list" allowBlank="1" showInputMessage="1" showErrorMessage="1" sqref="AB2:AD2" xr:uid="{C1A8C702-93FD-416F-9C54-607993DC8D7C}">
      <formula1>INDIRECT(B2)</formula1>
    </dataValidation>
    <dataValidation type="list" allowBlank="1" showInputMessage="1" showErrorMessage="1" sqref="AE2" xr:uid="{E0D70AB5-E34D-4500-B28D-865125FE3F32}">
      <formula1>INDIRECT(D2)</formula1>
    </dataValidation>
    <dataValidation type="list" allowBlank="1" showInputMessage="1" showErrorMessage="1" sqref="BT2:BV2" xr:uid="{381A0E21-E3BC-4E1B-966E-FA6B99DD4966}">
      <formula1>INDIRECT(D2)</formula1>
    </dataValidation>
    <dataValidation type="list" allowBlank="1" showInputMessage="1" showErrorMessage="1" sqref="BW2:BX2 CE2:CM2" xr:uid="{02C485DE-6893-4970-BD9A-AB58B56ADFE8}">
      <formula1>INDIRECT(F2)</formula1>
    </dataValidation>
    <dataValidation type="list" allowBlank="1" showInputMessage="1" showErrorMessage="1" sqref="BS2" xr:uid="{DD414BC7-3C46-4B53-8563-FCA68DE5977D}">
      <formula1>INDIRECT(E2)</formula1>
    </dataValidation>
    <dataValidation type="list" allowBlank="1" showInputMessage="1" showErrorMessage="1" sqref="BR2" xr:uid="{D833BE5D-0336-4755-987B-8619B5493F7C}">
      <formula1>INDIRECT(E2)</formula1>
    </dataValidation>
    <dataValidation type="list" allowBlank="1" showInputMessage="1" showErrorMessage="1" sqref="BQ2" xr:uid="{3380A252-6C56-4BEA-A068-DBA6E0AADF79}">
      <formula1>INDIRECT(E2)</formula1>
    </dataValidation>
    <dataValidation type="list" allowBlank="1" showInputMessage="1" showErrorMessage="1" sqref="BP2" xr:uid="{D181E466-1C01-47D7-B966-A8283A040404}">
      <formula1>INDIRECT(E2)</formula1>
    </dataValidation>
    <dataValidation type="list" allowBlank="1" showInputMessage="1" showErrorMessage="1" sqref="BO2" xr:uid="{0006E823-3380-4CB7-8353-8B60460D5DBE}">
      <formula1>INDIRECT(E2)</formula1>
    </dataValidation>
    <dataValidation type="list" allowBlank="1" showInputMessage="1" showErrorMessage="1" sqref="BF2" xr:uid="{EB8C7EDB-94D4-4BFA-8584-4039EF00D0A5}">
      <formula1>INDIRECT(E2)</formula1>
    </dataValidation>
    <dataValidation type="list" allowBlank="1" showInputMessage="1" showErrorMessage="1" sqref="BE2" xr:uid="{756B2794-D86F-4994-BD6B-8BA5F26D95F6}">
      <formula1>INDIRECT(E2)</formula1>
    </dataValidation>
    <dataValidation type="list" allowBlank="1" showInputMessage="1" showErrorMessage="1" sqref="BD2" xr:uid="{3992E613-2A09-4CE4-8345-F6AA3AB491E8}">
      <formula1>INDIRECT(E2)</formula1>
    </dataValidation>
    <dataValidation type="list" allowBlank="1" showInputMessage="1" showErrorMessage="1" sqref="BC2" xr:uid="{74149EE0-C07F-4326-82F1-9B80700AF61C}">
      <formula1>INDIRECT(E2)</formula1>
    </dataValidation>
    <dataValidation type="list" allowBlank="1" showInputMessage="1" showErrorMessage="1" sqref="BB2" xr:uid="{5A4078D6-78BF-4DFE-8684-5DF4E0AFD1FC}">
      <formula1>INDIRECT(E2)</formula1>
    </dataValidation>
    <dataValidation type="list" allowBlank="1" showInputMessage="1" showErrorMessage="1" sqref="BA2" xr:uid="{0B4878D5-B69F-40F9-AABC-AD18709FDF28}">
      <formula1>INDIRECT(E2)</formula1>
    </dataValidation>
    <dataValidation type="list" allowBlank="1" showInputMessage="1" showErrorMessage="1" sqref="AZ2" xr:uid="{C5DCD389-EED4-4666-BDA1-9C46BF2F7730}">
      <formula1>INDIRECT(E2)</formula1>
    </dataValidation>
    <dataValidation type="list" allowBlank="1" showInputMessage="1" showErrorMessage="1" sqref="AY2" xr:uid="{06BEC178-F2FD-4EE7-A8EC-72DF6B05F9F0}">
      <formula1>INDIRECT(E2)</formula1>
    </dataValidation>
    <dataValidation type="list" allowBlank="1" showInputMessage="1" showErrorMessage="1" sqref="AX2" xr:uid="{BE964D85-8FE9-43DD-A41D-5110BAD09579}">
      <formula1>INDIRECT(E2)</formula1>
    </dataValidation>
    <dataValidation type="list" allowBlank="1" showInputMessage="1" showErrorMessage="1" sqref="AW2" xr:uid="{473D8F56-CAB2-4D37-A652-CFF76CA759FB}">
      <formula1>INDIRECT(E2)</formula1>
    </dataValidation>
    <dataValidation type="list" allowBlank="1" showInputMessage="1" showErrorMessage="1" sqref="BN2" xr:uid="{C16573C2-5E9A-4C9B-9AAA-55A1C14C28ED}">
      <formula1>INDIRECT(F2)</formula1>
    </dataValidation>
    <dataValidation type="list" allowBlank="1" showInputMessage="1" showErrorMessage="1" sqref="BM2" xr:uid="{FB4D9907-D4CE-45FC-B5D7-8F943B3AD275}">
      <formula1>INDIRECT(F2)</formula1>
    </dataValidation>
    <dataValidation type="list" allowBlank="1" showInputMessage="1" showErrorMessage="1" sqref="BL2" xr:uid="{68A473FC-C170-42B6-B49D-1C3DB6712B10}">
      <formula1>INDIRECT(F2)</formula1>
    </dataValidation>
    <dataValidation type="list" allowBlank="1" showInputMessage="1" showErrorMessage="1" sqref="BK2" xr:uid="{730CEE9E-6ABC-4D32-BEFF-C69BB6A9ECD9}">
      <formula1>INDIRECT(F2)</formula1>
    </dataValidation>
    <dataValidation type="list" allowBlank="1" showInputMessage="1" showErrorMessage="1" sqref="BJ2" xr:uid="{160153A7-5BCD-495E-A37B-38B656129F6F}">
      <formula1>INDIRECT(F2)</formula1>
    </dataValidation>
    <dataValidation type="list" allowBlank="1" showInputMessage="1" showErrorMessage="1" sqref="BG2:BH2" xr:uid="{CB350E7B-8101-4422-B119-41A117B6A7DB}">
      <formula1>INDIRECT(E2)</formula1>
    </dataValidation>
    <dataValidation type="list" allowBlank="1" showInputMessage="1" showErrorMessage="1" sqref="BI2" xr:uid="{85048BC5-813F-46B8-BBA0-12A0FA245DD7}">
      <formula1>INDIRECT(F2)</formula1>
    </dataValidation>
    <dataValidation type="list" allowBlank="1" showInputMessage="1" showErrorMessage="1" sqref="AV2" xr:uid="{E5BE24FE-2044-41DD-BBB0-59CE80872105}">
      <formula1>INDIRECT(E2)</formula1>
    </dataValidation>
    <dataValidation type="list" allowBlank="1" showInputMessage="1" showErrorMessage="1" sqref="AQ2:AT2" xr:uid="{559D1A5E-9757-46C9-B806-FAD247967511}">
      <formula1>INDIRECT(D2)</formula1>
    </dataValidation>
    <dataValidation type="list" allowBlank="1" showInputMessage="1" showErrorMessage="1" sqref="AU2" xr:uid="{AA5276C6-F1E0-41B6-B5B2-6FA81EA081E8}">
      <formula1>INDIRECT(G2)</formula1>
    </dataValidation>
    <dataValidation allowBlank="1" showInputMessage="1" showErrorMessage="1" prompt="Escribir la otra entidad que no se encuentra en la lista desplegable" sqref="AB3:CM3" xr:uid="{62EA70A6-00CC-4950-900B-6550CE50726E}"/>
    <dataValidation type="list" allowBlank="1" showInputMessage="1" showErrorMessage="1" sqref="BY2:BZ2" xr:uid="{5BD4384F-6F3F-44ED-8776-5FE0BF2CAA9E}">
      <formula1>INDIRECT(G2)</formula1>
    </dataValidation>
    <dataValidation type="list" allowBlank="1" showInputMessage="1" showErrorMessage="1" sqref="CA2:CD2" xr:uid="{1707436E-9F53-49AA-B28D-138771FF1255}">
      <formula1>INDIRECT(G2)</formula1>
    </dataValidation>
  </dataValidations>
  <pageMargins left="0.25" right="0.25" top="0.75" bottom="0.75" header="0.3" footer="0.3"/>
  <pageSetup scale="21"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85BEF137-7624-41A5-8A1E-F2D966833322}">
          <x14:formula1>
            <xm:f>datos!$F$27:$F$28</xm:f>
          </x14:formula1>
          <xm:sqref>E12:E34</xm:sqref>
        </x14:dataValidation>
        <x14:dataValidation type="list" showInputMessage="1" showErrorMessage="1" xr:uid="{BB485596-0B95-49B7-A0EB-2B6342D0E536}">
          <x14:formula1>
            <xm:f>datos!$D$2:$T$2</xm:f>
          </x14:formula1>
          <xm:sqref>B2:W2</xm:sqref>
        </x14:dataValidation>
        <x14:dataValidation type="list" allowBlank="1" showInputMessage="1" showErrorMessage="1" xr:uid="{FA3831BC-C40E-48CC-A260-6DCC91D999EB}">
          <x14:formula1>
            <xm:f>datos!$E$18:$E$20</xm:f>
          </x14:formula1>
          <xm:sqref>AB5</xm:sqref>
        </x14:dataValidation>
        <x14:dataValidation type="list" allowBlank="1" showInputMessage="1" showErrorMessage="1" xr:uid="{63917F1E-1FA1-46C2-9B74-7CE4D40E334F}">
          <x14:formula1>
            <xm:f>datos!$D$27:$D$31</xm:f>
          </x14:formula1>
          <xm:sqref>B4</xm:sqref>
        </x14:dataValidation>
        <x14:dataValidation type="list" allowBlank="1" showInputMessage="1" showErrorMessage="1" xr:uid="{0991A8B4-0351-4DAA-83B8-07B90C6618EE}">
          <x14:formula1>
            <xm:f>datos!$E$27:$E$29</xm:f>
          </x14:formula1>
          <xm:sqref>AB4</xm:sqref>
        </x14:dataValidation>
        <x14:dataValidation type="list" allowBlank="1" showInputMessage="1" showErrorMessage="1" xr:uid="{232F980A-3CFD-4D6D-9C52-23BC33799C31}">
          <x14:formula1>
            <xm:f>datos!$E$12:$E$13</xm:f>
          </x14:formula1>
          <xm:sqref>B5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4506b4f-7922-468f-b4e2-201a19892ad6">
      <UserInfo>
        <DisplayName>Sonia Mireya Alfonso Muñoz</DisplayName>
        <AccountId>7</AccountId>
        <AccountType/>
      </UserInfo>
      <UserInfo>
        <DisplayName>Sandra Milena Rojas Fuentes</DisplayName>
        <AccountId>17</AccountId>
        <AccountType/>
      </UserInfo>
      <UserInfo>
        <DisplayName>Sebastian Chacon Calvo</DisplayName>
        <AccountId>22</AccountId>
        <AccountType/>
      </UserInfo>
      <UserInfo>
        <DisplayName>Doger Hernán Daza Moreno</DisplayName>
        <AccountId>19</AccountId>
        <AccountType/>
      </UserInfo>
      <UserInfo>
        <DisplayName>Oficina de Planeación  FONCEP</DisplayName>
        <AccountId>30</AccountId>
        <AccountType/>
      </UserInfo>
      <UserInfo>
        <DisplayName>Joaquin Manuel Granados Rodíguez</DisplayName>
        <AccountId>31</AccountId>
        <AccountType/>
      </UserInfo>
      <UserInfo>
        <DisplayName>Andrea Mayerly Rios Lagos</DisplayName>
        <AccountId>21</AccountId>
        <AccountType/>
      </UserInfo>
      <UserInfo>
        <DisplayName>Angie Paola Hernández Moreno</DisplayName>
        <AccountId>23</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17F3F83F879C54EA925555899B407AF" ma:contentTypeVersion="6" ma:contentTypeDescription="Crear nuevo documento." ma:contentTypeScope="" ma:versionID="e12a5844b5a699ea606945fa6227d3fe">
  <xsd:schema xmlns:xsd="http://www.w3.org/2001/XMLSchema" xmlns:xs="http://www.w3.org/2001/XMLSchema" xmlns:p="http://schemas.microsoft.com/office/2006/metadata/properties" xmlns:ns2="74d70bd8-2c1b-4d1f-a05f-138d33dd3d40" xmlns:ns3="84506b4f-7922-468f-b4e2-201a19892ad6" targetNamespace="http://schemas.microsoft.com/office/2006/metadata/properties" ma:root="true" ma:fieldsID="9cb18f89b7a7e01fb8e9807ca0d59a13" ns2:_="" ns3:_="">
    <xsd:import namespace="74d70bd8-2c1b-4d1f-a05f-138d33dd3d40"/>
    <xsd:import namespace="84506b4f-7922-468f-b4e2-201a19892ad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d70bd8-2c1b-4d1f-a05f-138d33dd3d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506b4f-7922-468f-b4e2-201a19892ad6"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AFB8CB-255C-41BA-B276-4A46206F30FB}"/>
</file>

<file path=customXml/itemProps2.xml><?xml version="1.0" encoding="utf-8"?>
<ds:datastoreItem xmlns:ds="http://schemas.openxmlformats.org/officeDocument/2006/customXml" ds:itemID="{C1A66D4D-1E33-424C-8D7B-453E2E6E00E8}"/>
</file>

<file path=customXml/itemProps3.xml><?xml version="1.0" encoding="utf-8"?>
<ds:datastoreItem xmlns:ds="http://schemas.openxmlformats.org/officeDocument/2006/customXml" ds:itemID="{98FC5F93-7957-4A1D-8BCE-C6AB593D963E}"/>
</file>

<file path=docProps/app.xml><?xml version="1.0" encoding="utf-8"?>
<Properties xmlns="http://schemas.openxmlformats.org/officeDocument/2006/extended-properties" xmlns:vt="http://schemas.openxmlformats.org/officeDocument/2006/docPropsVTypes">
  <Application>Microsoft Excel Online</Application>
  <Manager/>
  <Company>HP Inc.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Patricia Casas Betancourt</dc:creator>
  <cp:keywords/>
  <dc:description/>
  <cp:lastModifiedBy>Valeria Romero Sarmiento</cp:lastModifiedBy>
  <cp:revision/>
  <dcterms:created xsi:type="dcterms:W3CDTF">2021-10-14T18:59:05Z</dcterms:created>
  <dcterms:modified xsi:type="dcterms:W3CDTF">2025-02-26T21:43:04Z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0x010100917F3F83F879C54EA925555899B407AF</vt:lpwstr>
  </property>
</Properties>
</file>