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C:\Users\sonia\Downloads\"/>
    </mc:Choice>
  </mc:AlternateContent>
  <xr:revisionPtr revIDLastSave="844" documentId="13_ncr:1_{7A587721-C4D7-4645-AC88-972F58ADCAA2}" xr6:coauthVersionLast="47" xr6:coauthVersionMax="47" xr10:uidLastSave="{1A136E98-99BC-4BBE-BB49-755DC1F64D50}"/>
  <bookViews>
    <workbookView xWindow="-110" yWindow="-110" windowWidth="19420" windowHeight="10300" firstSheet="2" activeTab="2" xr2:uid="{00000000-000D-0000-FFFF-FFFF00000000}"/>
  </bookViews>
  <sheets>
    <sheet name="datos" sheetId="2" r:id="rId1"/>
    <sheet name="formato captura" sheetId="3" state="hidden" r:id="rId2"/>
    <sheet name="Base captura" sheetId="5" r:id="rId3"/>
  </sheets>
  <definedNames>
    <definedName name="_xlnm._FilterDatabase" localSheetId="1" hidden="1">'formato captura'!$A$11:$Y$34</definedName>
    <definedName name="_xlnm._FilterDatabase" localSheetId="2" hidden="1">'Base captura'!$B$1:$BE$37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9" i="5" l="1"/>
  <c r="BB12" i="5"/>
  <c r="BB23" i="5"/>
  <c r="BA12" i="5"/>
  <c r="BB24" i="5"/>
  <c r="BB25" i="5"/>
  <c r="BB26" i="5"/>
  <c r="BB27" i="5"/>
  <c r="BB28" i="5"/>
  <c r="BB29" i="5"/>
  <c r="BB30" i="5"/>
  <c r="BB31" i="5"/>
  <c r="BB32" i="5"/>
  <c r="BB33" i="5"/>
  <c r="BB35" i="5"/>
  <c r="BB13" i="5"/>
  <c r="BB15" i="5"/>
  <c r="BB16" i="5"/>
  <c r="BB17" i="5"/>
  <c r="BB18" i="5"/>
  <c r="BB20" i="5"/>
  <c r="BB21" i="5"/>
  <c r="BB22" i="5"/>
  <c r="BA35" i="5"/>
  <c r="AY28" i="5"/>
  <c r="AF12" i="5"/>
  <c r="AX27" i="5"/>
  <c r="AY25" i="5"/>
  <c r="AY24" i="5"/>
  <c r="AY23" i="5"/>
  <c r="AY27" i="5"/>
  <c r="AY35" i="5"/>
  <c r="AY19" i="5"/>
  <c r="AY18" i="5"/>
  <c r="AY17" i="5"/>
  <c r="AY13" i="5"/>
  <c r="AW24" i="5"/>
  <c r="AW20" i="5"/>
  <c r="AW19" i="5"/>
  <c r="AW14" i="5"/>
  <c r="AW13" i="5"/>
  <c r="AX13" i="5"/>
  <c r="AT20" i="5"/>
  <c r="AR20" i="5"/>
  <c r="AX21" i="5"/>
  <c r="AX20" i="5"/>
  <c r="BA15" i="5"/>
  <c r="BA13" i="5"/>
  <c r="AX12" i="5"/>
  <c r="AX14" i="5"/>
  <c r="AX15" i="5"/>
  <c r="AF35" i="5"/>
  <c r="AH35" i="5"/>
  <c r="AG35" i="5"/>
  <c r="AH34" i="5"/>
  <c r="AG34" i="5"/>
  <c r="AH33" i="5"/>
  <c r="AG33" i="5"/>
  <c r="AH32" i="5"/>
  <c r="AG32" i="5"/>
  <c r="AH31" i="5"/>
  <c r="AG31" i="5"/>
  <c r="AH30" i="5"/>
  <c r="AG30" i="5"/>
  <c r="AH29" i="5"/>
  <c r="AG29" i="5"/>
  <c r="AH28" i="5"/>
  <c r="AG28" i="5"/>
  <c r="AH27" i="5"/>
  <c r="AG27" i="5"/>
  <c r="AH26" i="5"/>
  <c r="AG26" i="5"/>
  <c r="AH25" i="5"/>
  <c r="AG25" i="5"/>
  <c r="AH24" i="5"/>
  <c r="AG24" i="5"/>
  <c r="AH23" i="5"/>
  <c r="AG23" i="5"/>
  <c r="AH22" i="5"/>
  <c r="AG22" i="5"/>
  <c r="AH21" i="5"/>
  <c r="AG21" i="5"/>
  <c r="AH20" i="5"/>
  <c r="AG20" i="5"/>
  <c r="AH19" i="5"/>
  <c r="AG19" i="5"/>
  <c r="AH18" i="5"/>
  <c r="AG18" i="5"/>
  <c r="AH17" i="5"/>
  <c r="AG17" i="5"/>
  <c r="AH16" i="5"/>
  <c r="AG16" i="5"/>
  <c r="AH15" i="5"/>
  <c r="AG15" i="5"/>
  <c r="AH14" i="5"/>
  <c r="AG14" i="5"/>
  <c r="AH13" i="5"/>
  <c r="AG13" i="5"/>
  <c r="AJ35" i="5"/>
  <c r="AE35" i="5"/>
  <c r="AI35" i="5" s="1"/>
  <c r="AF34" i="5"/>
  <c r="AJ34" i="5" s="1"/>
  <c r="AE34" i="5"/>
  <c r="AI34" i="5" s="1"/>
  <c r="AF33" i="5"/>
  <c r="AJ33" i="5" s="1"/>
  <c r="AE33" i="5"/>
  <c r="AI33" i="5" s="1"/>
  <c r="AF32" i="5"/>
  <c r="AJ32" i="5" s="1"/>
  <c r="AE32" i="5"/>
  <c r="AI32" i="5" s="1"/>
  <c r="AF31" i="5"/>
  <c r="AJ31" i="5" s="1"/>
  <c r="AE31" i="5"/>
  <c r="AI31" i="5" s="1"/>
  <c r="AF30" i="5"/>
  <c r="AJ30" i="5" s="1"/>
  <c r="AE30" i="5"/>
  <c r="AI30" i="5" s="1"/>
  <c r="AF29" i="5"/>
  <c r="AJ29" i="5" s="1"/>
  <c r="AE29" i="5"/>
  <c r="AI29" i="5" s="1"/>
  <c r="AF28" i="5"/>
  <c r="AJ28" i="5" s="1"/>
  <c r="AE28" i="5"/>
  <c r="AI28" i="5" s="1"/>
  <c r="AF27" i="5"/>
  <c r="AJ27" i="5" s="1"/>
  <c r="AE27" i="5"/>
  <c r="AI27" i="5" s="1"/>
  <c r="AF26" i="5"/>
  <c r="AE26" i="5"/>
  <c r="AF25" i="5"/>
  <c r="AJ25" i="5" s="1"/>
  <c r="AE25" i="5"/>
  <c r="AI25" i="5" s="1"/>
  <c r="AF24" i="5"/>
  <c r="AJ24" i="5" s="1"/>
  <c r="AI24" i="5"/>
  <c r="AF23" i="5"/>
  <c r="AJ23" i="5" s="1"/>
  <c r="AI23" i="5"/>
  <c r="AF22" i="5"/>
  <c r="AE22" i="5"/>
  <c r="AF21" i="5"/>
  <c r="AE21" i="5"/>
  <c r="AI21" i="5" s="1"/>
  <c r="AF20" i="5"/>
  <c r="AE20" i="5"/>
  <c r="AI20" i="5" s="1"/>
  <c r="AF19" i="5"/>
  <c r="AJ19" i="5" s="1"/>
  <c r="AI19" i="5"/>
  <c r="AJ18" i="5"/>
  <c r="AI18" i="5"/>
  <c r="AF17" i="5"/>
  <c r="AJ17" i="5" s="1"/>
  <c r="AI17" i="5"/>
  <c r="AF16" i="5"/>
  <c r="AJ16" i="5" s="1"/>
  <c r="AE16" i="5"/>
  <c r="AF15" i="5"/>
  <c r="AE15" i="5"/>
  <c r="AX35" i="5"/>
  <c r="AW35" i="5"/>
  <c r="AX34" i="5"/>
  <c r="AW34" i="5"/>
  <c r="AX33" i="5"/>
  <c r="AW33" i="5"/>
  <c r="AX32" i="5"/>
  <c r="AW32" i="5"/>
  <c r="AX31" i="5"/>
  <c r="AW31" i="5"/>
  <c r="AX30" i="5"/>
  <c r="AW30" i="5"/>
  <c r="AX29" i="5"/>
  <c r="BA29" i="5" s="1"/>
  <c r="AW29" i="5"/>
  <c r="AX28" i="5"/>
  <c r="AW28" i="5"/>
  <c r="BA27" i="5"/>
  <c r="AW27" i="5"/>
  <c r="AX26" i="5"/>
  <c r="AW26" i="5"/>
  <c r="AX25" i="5"/>
  <c r="AW25" i="5"/>
  <c r="AX24" i="5"/>
  <c r="AX23" i="5"/>
  <c r="BA22" i="5"/>
  <c r="AW22" i="5"/>
  <c r="BA21" i="5"/>
  <c r="AW21" i="5"/>
  <c r="BA20" i="5"/>
  <c r="AX19" i="5"/>
  <c r="AW18" i="5"/>
  <c r="AX17" i="5"/>
  <c r="AW17" i="5"/>
  <c r="AX16" i="5"/>
  <c r="AW16" i="5"/>
  <c r="AW15" i="5"/>
  <c r="AW12" i="5"/>
  <c r="AY34" i="5" l="1"/>
  <c r="BA34" i="5"/>
  <c r="BB34" i="5" s="1"/>
  <c r="BA14" i="5"/>
  <c r="BB14" i="5" s="1"/>
  <c r="AY14" i="5"/>
  <c r="AY12" i="5"/>
  <c r="BA28" i="5"/>
  <c r="AX36" i="5"/>
  <c r="BA16" i="5"/>
  <c r="BA17" i="5"/>
  <c r="BA32" i="5"/>
  <c r="BA33" i="5"/>
  <c r="BA25" i="5"/>
  <c r="BA24" i="5"/>
  <c r="BA23" i="5"/>
  <c r="AJ26" i="5"/>
  <c r="BB19" i="5"/>
  <c r="AJ15" i="5"/>
  <c r="AJ20" i="5"/>
  <c r="BA18" i="5"/>
  <c r="BA26" i="5"/>
  <c r="AI15" i="5"/>
  <c r="AI16" i="5"/>
  <c r="AI26" i="5"/>
  <c r="AJ21" i="5"/>
  <c r="AI22" i="5"/>
  <c r="AJ22" i="5"/>
  <c r="X37" i="5"/>
  <c r="N37" i="5"/>
  <c r="AF13" i="5" l="1"/>
  <c r="AJ13" i="5" s="1"/>
  <c r="AI13" i="5"/>
  <c r="AH12" i="5" l="1"/>
  <c r="AF14" i="5"/>
  <c r="AJ14" i="5" s="1"/>
  <c r="AG12" i="5"/>
  <c r="AE12" i="5"/>
  <c r="AE14" i="5"/>
  <c r="AI14" i="5" s="1"/>
  <c r="AZ31" i="5" l="1"/>
  <c r="BA31" i="5" s="1"/>
  <c r="AZ30" i="5"/>
  <c r="BA30" i="5" s="1"/>
  <c r="AH36" i="5"/>
  <c r="S15" i="3"/>
  <c r="AF36" i="5" l="1"/>
  <c r="N14" i="3"/>
  <c r="S12" i="3"/>
  <c r="S13" i="3"/>
  <c r="U14" i="3"/>
  <c r="AJ12" i="5" l="1"/>
  <c r="AI12" i="5"/>
  <c r="AJ36" i="5" l="1"/>
  <c r="N13" i="3"/>
  <c r="L25" i="3"/>
  <c r="J25" i="3"/>
  <c r="H25" i="3"/>
  <c r="L24" i="3"/>
  <c r="S19" i="3" l="1"/>
  <c r="S16" i="3" l="1"/>
  <c r="S17" i="3"/>
  <c r="S18" i="3"/>
  <c r="S20" i="3"/>
  <c r="S21" i="3"/>
  <c r="S22" i="3"/>
  <c r="S23" i="3"/>
  <c r="S24" i="3"/>
  <c r="S25" i="3"/>
  <c r="S26" i="3"/>
  <c r="S27" i="3"/>
  <c r="S28" i="3"/>
  <c r="S29" i="3"/>
  <c r="S30" i="3"/>
  <c r="S31" i="3"/>
  <c r="S32" i="3"/>
  <c r="S33" i="3"/>
  <c r="S34" i="3"/>
  <c r="T20" i="3"/>
  <c r="T21" i="3"/>
  <c r="T22" i="3"/>
  <c r="T23" i="3"/>
  <c r="T24" i="3"/>
  <c r="T25" i="3"/>
  <c r="T26" i="3"/>
  <c r="T27" i="3"/>
  <c r="T28" i="3"/>
  <c r="T29" i="3"/>
  <c r="T30" i="3"/>
  <c r="T31" i="3"/>
  <c r="T32" i="3"/>
  <c r="T33" i="3"/>
  <c r="T34" i="3"/>
  <c r="T18" i="3"/>
  <c r="T19" i="3"/>
  <c r="T13" i="3"/>
  <c r="T15" i="3"/>
  <c r="T16" i="3"/>
  <c r="T17" i="3"/>
  <c r="T12" i="3"/>
  <c r="U34" i="3" l="1"/>
  <c r="W34" i="3" s="1"/>
  <c r="O34" i="3"/>
  <c r="Q34" i="3" s="1"/>
  <c r="N34" i="3"/>
  <c r="P34" i="3" s="1"/>
  <c r="V34" i="3"/>
  <c r="X34" i="3" s="1"/>
  <c r="N15" i="3" l="1"/>
  <c r="V14" i="3" l="1"/>
  <c r="X14" i="3" s="1"/>
  <c r="W14" i="3"/>
  <c r="O14" i="3"/>
  <c r="Q14" i="3" s="1"/>
  <c r="P14" i="3"/>
  <c r="U13" i="3"/>
  <c r="W13" i="3" s="1"/>
  <c r="V13" i="3"/>
  <c r="X13"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c r="U29" i="3"/>
  <c r="W29" i="3" s="1"/>
  <c r="V29" i="3"/>
  <c r="X29" i="3" s="1"/>
  <c r="U30" i="3"/>
  <c r="W30" i="3" s="1"/>
  <c r="V30" i="3"/>
  <c r="X30" i="3" s="1"/>
  <c r="U31" i="3"/>
  <c r="W31" i="3" s="1"/>
  <c r="V31" i="3"/>
  <c r="X31" i="3" s="1"/>
  <c r="U32" i="3"/>
  <c r="W32" i="3" s="1"/>
  <c r="V32" i="3"/>
  <c r="X32" i="3" s="1"/>
  <c r="U33" i="3"/>
  <c r="W33" i="3" s="1"/>
  <c r="V33" i="3"/>
  <c r="X33" i="3" s="1"/>
  <c r="P13" i="3"/>
  <c r="O13" i="3"/>
  <c r="Q13" i="3" s="1"/>
  <c r="P15" i="3"/>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N33" i="3"/>
  <c r="P33" i="3" s="1"/>
  <c r="O33" i="3"/>
  <c r="Q33"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D19" authorId="0" shapeId="0" xr:uid="{CB5BD56F-3957-43A5-B1E2-6E2ABE49BE00}">
      <text>
        <r>
          <rPr>
            <b/>
            <sz val="9"/>
            <color indexed="81"/>
            <rFont val="Tahoma"/>
            <family val="2"/>
          </rPr>
          <t>OIS - ADM</t>
        </r>
      </text>
    </comment>
    <comment ref="D30" authorId="0" shapeId="0" xr:uid="{5F00FE9F-EBA6-46DC-9A29-53156D8612C5}">
      <text>
        <r>
          <rPr>
            <b/>
            <sz val="9"/>
            <color indexed="81"/>
            <rFont val="Tahoma"/>
            <family val="2"/>
          </rPr>
          <t>TH</t>
        </r>
      </text>
    </comment>
    <comment ref="I31" authorId="0" shapeId="0" xr:uid="{6D8F60CF-0CBC-48C1-A1FC-756F29E6EFEB}">
      <text>
        <r>
          <rPr>
            <b/>
            <sz val="9"/>
            <color indexed="81"/>
            <rFont val="Tahoma"/>
            <family val="2"/>
          </rPr>
          <t>Validar si solamente se incluye acueducto</t>
        </r>
      </text>
    </comment>
    <comment ref="I33" authorId="0" shapeId="0" xr:uid="{FB473FFA-1F2E-46CE-B627-201D2FCEF9C8}">
      <text>
        <r>
          <rPr>
            <b/>
            <sz val="9"/>
            <color indexed="81"/>
            <rFont val="Tahoma"/>
            <family val="2"/>
          </rPr>
          <t>se incluyen las 3 cuentas</t>
        </r>
      </text>
    </comment>
    <comment ref="M33" authorId="0" shapeId="0" xr:uid="{2E42CCE1-8BA1-4A4B-BDA2-4E01F832481B}">
      <text>
        <r>
          <rPr>
            <b/>
            <sz val="9"/>
            <color indexed="81"/>
            <rFont val="Tahoma"/>
            <family val="2"/>
          </rPr>
          <t>sobre las 3 cuentas</t>
        </r>
      </text>
    </comment>
    <comment ref="D34" authorId="0" shapeId="0" xr:uid="{3235E0C5-EDFA-498E-BB25-A52BCEE8D330}">
      <text>
        <r>
          <rPr>
            <b/>
            <sz val="9"/>
            <color indexed="81"/>
            <rFont val="Tahoma"/>
            <family val="2"/>
          </rPr>
          <t>presupuesto</t>
        </r>
      </text>
    </comment>
  </commentList>
</comments>
</file>

<file path=xl/sharedStrings.xml><?xml version="1.0" encoding="utf-8"?>
<sst xmlns="http://schemas.openxmlformats.org/spreadsheetml/2006/main" count="621" uniqueCount="320">
  <si>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</si>
  <si>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</si>
  <si>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</si>
  <si>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</si>
  <si>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</si>
  <si>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</si>
  <si>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</si>
  <si>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</si>
  <si>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</si>
  <si>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</si>
  <si>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</si>
  <si>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</si>
  <si>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</si>
  <si>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</si>
  <si>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</si>
  <si>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</si>
  <si>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</si>
  <si>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</si>
  <si>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</si>
  <si>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</si>
  <si>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</si>
  <si>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</si>
  <si>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</si>
  <si>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</si>
  <si>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</si>
  <si>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</si>
  <si>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</si>
  <si>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</si>
  <si>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</si>
  <si>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</si>
  <si>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</si>
  <si>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</si>
  <si>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</si>
  <si>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</si>
  <si>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</si>
  <si>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</si>
  <si>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</si>
  <si>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</si>
  <si>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</si>
  <si>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</si>
  <si>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</si>
  <si>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</si>
  <si>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</si>
  <si>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</si>
  <si>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</si>
  <si>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</si>
  <si>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</si>
  <si>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</si>
  <si>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</si>
  <si>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</si>
  <si>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</si>
  <si>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</si>
  <si>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</si>
  <si>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</si>
  <si>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</si>
  <si>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</si>
  <si>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</si>
  <si>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</si>
  <si>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</si>
  <si>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</si>
  <si>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</si>
  <si>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</si>
  <si>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</si>
  <si>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</si>
  <si>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</si>
  <si>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</si>
  <si>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</si>
  <si>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</si>
  <si>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</si>
  <si>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</si>
  <si>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</si>
  <si>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</si>
  <si>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</si>
  <si>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</si>
  <si>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</si>
  <si>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</si>
  <si>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</si>
  <si>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</si>
  <si>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</si>
  <si>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</si>
  <si>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</si>
  <si>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</si>
  <si>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</si>
  <si>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</si>
  <si>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</si>
  <si>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</si>
  <si>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</si>
  <si>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</si>
  <si>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</si>
  <si>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</si>
  <si>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</si>
  <si>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</si>
  <si>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</si>
  <si>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</si>
  <si>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</si>
  <si>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</si>
  <si>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</si>
  <si>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</si>
  <si>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</si>
  <si>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</si>
  <si>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</si>
  <si>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</si>
  <si>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</si>
  <si>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</si>
  <si>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SECTOR ADMINISTRATIVO</t>
  </si>
  <si>
    <t>ENTIDAD</t>
  </si>
  <si>
    <t>OTROS SECTORES</t>
  </si>
  <si>
    <t>OTRAS ENTIDADES</t>
  </si>
  <si>
    <t>VIGENCIA DEL REPORTE</t>
  </si>
  <si>
    <t xml:space="preserve">PERIODO A REPORTAR </t>
  </si>
  <si>
    <t>Nota:  Los valores deben ser registrados en pesos</t>
  </si>
  <si>
    <t>FORMULACIÓN</t>
  </si>
  <si>
    <t>SEGUIMIENTO</t>
  </si>
  <si>
    <t>GASTOS CONTEMPLADOS EN EL DECRETO 492 DE 2019</t>
  </si>
  <si>
    <t>COMPONENTES</t>
  </si>
  <si>
    <t>UNIDAD DE MEDIDA</t>
  </si>
  <si>
    <t>¿EL GASTO / COMPONENTE SE PRIORIZA COMO GASTO ELEGIBLE PARA LA VIGENCIA?</t>
  </si>
  <si>
    <t>META
(EN % DE REDUCCIÓN DE RECURSOS)</t>
  </si>
  <si>
    <t>META
(EN % DE REDUCCIÓN DE LA UNIDAD DE MEDIDA)</t>
  </si>
  <si>
    <t>LINEA BASE DEL 1 DE ENERO AL 30 DE JUNIO</t>
  </si>
  <si>
    <t>LINEA BASE DEL 1 DE ENERO AL 31 DE DICIEMBRE</t>
  </si>
  <si>
    <t>SEGUIMIENTO DEL 1 DE ENERO AL 30 DE JUNIO</t>
  </si>
  <si>
    <t>SEGUIMIENTO DEL 1 DE ENERO AL 31 DE DICIEMBRE</t>
  </si>
  <si>
    <t>CANTIDAD UNIDAD DE MEDIDA</t>
  </si>
  <si>
    <t>GIROS</t>
  </si>
  <si>
    <t>Ejecución</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</si>
  <si>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</si>
  <si>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</si>
  <si>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</si>
  <si>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</si>
  <si>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</si>
  <si>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INDICADOR DE CUMPLIMIENTO EN GIROS
(INDICADOR DE AUSTERIDAD/META)</t>
  </si>
  <si>
    <t>OBSERVACIONES
(comentarios que aclaren los resultados)</t>
  </si>
  <si>
    <t>Contratos de prestación de servicios y administración de personal FUNCIONAMIENTO</t>
  </si>
  <si>
    <t>Contratos de prestación de servicios profesionales y de apoyo a la gestión</t>
  </si>
  <si>
    <t>Número de personas contratadas (Sin incluir Cesiones).</t>
  </si>
  <si>
    <t>N/A</t>
  </si>
  <si>
    <t>Se indica que, el Fondo de Prestaciones Económicas Cesantías y Pensiones (FONCEP), en concordancia con las restricciones que impuso la entrada en vigencia de la ley de garantías y de conformidad con la necesidad del servicio de cada una de las áreas de la entidad realizó la contratación de personas naturales para la prestación de servicios profesionales y de apoyo a la gestión antes del 29 de enero de 2022. </t>
  </si>
  <si>
    <t>Se incluye la información del primer semestre de 2022</t>
  </si>
  <si>
    <t>Horas extras, dominicales y festivos</t>
  </si>
  <si>
    <t>Horas extras diurnas, nocturnas, dominicales y festivas</t>
  </si>
  <si>
    <t>Número de horas liquidadas y pagadas.</t>
  </si>
  <si>
    <t>Conforme a la Resolución de Gerencia No. 306 del 29 de noviembre de 2002 de FAVIDI, hoy FONCEP, en el Artículo Segundo se reconoce y paga Horas Extras al Nivel Asistencial.
El Área de Talento Humano de acuerdo a la normatividad vigente, valida que el valor de dichas horas extras no supere el 50% de la Asignación básica.
Se evidencia que hubo una disminución importante con relación al valor reportado de Horas extras para la vigencia 2021, lo cual se logró gracias a las metas de austeridad propuestas para la vigencia 2022, donde entre otros, se autorizan Horas Extras de ser estrictamente necesario, y por necesidades del servicio.</t>
  </si>
  <si>
    <t>Contratos de prestación de servicios y administración de personal INVERSIÓN*</t>
  </si>
  <si>
    <t xml:space="preserve">Por ley de garantías fue necesario gestionar toda la contratación directa con personas naturales a inicios de la vigencia, por eso se evidencia diferencia entre el primer semestre de 2021 versus primer semestre de 2022. </t>
  </si>
  <si>
    <t>Se observa un incremento frente a la vigencia anterior dado que algunos contratos en el 2022 fueron planeados hasta el mes de agosto y se requerian prorrogar hasta diciembre, pero al superar el 50% del plazo inicial, fue necesario estructurar nuevos contratos.</t>
  </si>
  <si>
    <t>Viáticos y Gastos de Viaje</t>
  </si>
  <si>
    <t>Viáticos y gastos de viaje</t>
  </si>
  <si>
    <t>Tiquetes</t>
  </si>
  <si>
    <t>Cantidad de Tiquetes expedidos y utilizados.</t>
  </si>
  <si>
    <r>
      <t>Teniendo en cuenta la situación de</t>
    </r>
    <r>
      <rPr>
        <b/>
        <i/>
        <sz val="11"/>
        <color theme="1"/>
        <rFont val="Calibri"/>
        <family val="2"/>
        <scheme val="minor"/>
      </rPr>
      <t xml:space="preserve"> Emergencia Sanitaria </t>
    </r>
    <r>
      <rPr>
        <sz val="11"/>
        <color theme="1"/>
        <rFont val="Calibri"/>
        <family val="2"/>
        <scheme val="minor"/>
      </rPr>
      <t>por la que está atravesando el país, las entidades se han visto en la obligación de utilizar otros mecanismos de comunicación diferentes a la presencial, es así como se implementó la modalidad de reuniones virtuales, primero con el fin mitigar el riesgo de contagio y segundo facilitar las diligencias de tipo judicial, las cuales son las que principalmente generan el pago de gastos de viajes y viáticos.</t>
    </r>
  </si>
  <si>
    <t>Durante el primer semestre de 2022, no se efectuó avances en esta actividad</t>
  </si>
  <si>
    <t>Gastos de viajes y viáticos</t>
  </si>
  <si>
    <t>No Aplica</t>
  </si>
  <si>
    <t>Administración de Servicios</t>
  </si>
  <si>
    <t>Telefonía celular</t>
  </si>
  <si>
    <t xml:space="preserve">Planes de telefonía móvil </t>
  </si>
  <si>
    <t>Número de líneas activas.</t>
  </si>
  <si>
    <t xml:space="preserve">Se logra un ahorro en el valor pagado por telefonía móvil, a pesar de contar con una línea adicional con respecto al año anterior, esto en razón a los esfuerzos adelantados por la Entidad ante el operador de telefonía móvil, a efectos de obtener mejores tarifas que nos permitan mayor eficiencia en el gasto público contando con los mismos beneficios otorgados previamente a la Entidad, de esta manera se logró un descuento en el valor mensual facturado. </t>
  </si>
  <si>
    <t>Se incluye el consumo en unidad de media y en giros del primer semestre de 2022, el cual muestra un ahorro, sin embargo está pendiente el cargue del semestre dos de 2022 .</t>
  </si>
  <si>
    <t>Equipos Celular</t>
  </si>
  <si>
    <t>Número de Equipos Adquiridos.</t>
  </si>
  <si>
    <t>La Entidad para la vigencia 2021 y 2022 no cuenta con equipos de telefonía celular ni los adquirio, motivo por el cual el resultado de los indicadores es 0%, lo que significa un mantenimiento en este gasto.</t>
  </si>
  <si>
    <t>Telefonía fija</t>
  </si>
  <si>
    <t>Líneas de telefonía fija</t>
  </si>
  <si>
    <t>Se logra un ahorro en telefonía fija con respecto a la vigencia anterior, este ahorro depende de la variación mensual en la demanda de los servicios principalmente asociados al de consumo fijo a ETB móvil, cobro por el servicio de LDN - Larga distancia Nacional y cobro reveritido. Adicionalmente la Entidad cuenta con el número mínimo de líneas telefonicas para atender las necesidad de atención al ciudadano especialmente pensionados, usuarios afiliados de cesantías y usuarios en general.</t>
  </si>
  <si>
    <t>Vehículos oficiales</t>
  </si>
  <si>
    <t>Servicio contratado de alquiler de vehículos</t>
  </si>
  <si>
    <t>Se mantiene o su resultado es 0%, dado que la Entidad cuenta con un parque automotor compuesto por tres vehículos, motivo por el cual no requiere el servicio de alquiler de vehículos.</t>
  </si>
  <si>
    <t>Parque automotor</t>
  </si>
  <si>
    <t>Número de vehículos que componen el parque automotor.</t>
  </si>
  <si>
    <t>Se mantiene o su resultado es 0%, dado que la Entidad entre la vigencia 2021 y 2022 no adquirió vehículos automotores adicionales a los que ya tiene el parque automotor.</t>
  </si>
  <si>
    <t>Mantenimiento preventivo de vehículos</t>
  </si>
  <si>
    <r>
      <t xml:space="preserve">Se logra un ahorro en el valor pagado para el servicio de mantenimiento </t>
    </r>
    <r>
      <rPr>
        <b/>
        <sz val="11"/>
        <color theme="1"/>
        <rFont val="Calibri"/>
        <family val="2"/>
        <scheme val="minor"/>
      </rPr>
      <t>preventivo y correctivo</t>
    </r>
    <r>
      <rPr>
        <sz val="11"/>
        <color theme="1"/>
        <rFont val="Calibri"/>
        <family val="2"/>
        <scheme val="minor"/>
      </rPr>
      <t xml:space="preserve"> entre la vigencia 2021 y 2022, situación que obedece a las siguientes razones: una menor demanda de los vehículos en la vigencia 2022, el adecuado, continuidad del desarrollo de las labores en casa, oportuno mantenimiento y la sensibilización a los conductores en ecoconducción.</t>
    </r>
  </si>
  <si>
    <t>Combustible</t>
  </si>
  <si>
    <t xml:space="preserve">Número de Galones de Combustible consumidos. </t>
  </si>
  <si>
    <t>Se logra un ahorro en el valor pagado para el servicio de combustible entre la vigencia 2021 y 2022, siendo la razón principal de este resultado una menor demanda de los vehículos ocasionada por efecto de la pandemia, la continuidad de la modalidad de trabajo en casa en esta vigencia y la reducción de reuniones presenciales de los directivos de la Entidad. Adicionalmente, a pesar de que el valor unitario por galón va en aumento, se observa que el número de galones consumidos es menor que en el 2021.</t>
  </si>
  <si>
    <t>Fotocopiado, multicopiado e impresión</t>
  </si>
  <si>
    <t xml:space="preserve">Impresión </t>
  </si>
  <si>
    <t>Número de folios impresos.</t>
  </si>
  <si>
    <t xml:space="preserve">Se presenta un aumento en el gasto de impresión, debido al incremento en la cantidad de solicitudes dadas por la Entidad de manera externa, la conformación de expedientes físicos de la vigencia 2021 para atender requerimientos, el incremento en el valor unitario del folio por la inflación y las solicitud de algunas Entidades para entregar todos los documentos externos en formato físico.  </t>
  </si>
  <si>
    <t>Fotocopiado</t>
  </si>
  <si>
    <t xml:space="preserve">Número de fotocopias tomadas. </t>
  </si>
  <si>
    <t>Se presenta un aumento en el número de folios y como consecuencia en el valor pagado de fotocopiado, esto se debe al incremento en la cantidad de solicitudes internas y externas recibidas por la Entidad y al incremento en el valor unitario del folio para la vigencia 2022.</t>
  </si>
  <si>
    <t>Edición, impresión, reproducción, publicación de avisos (publicidad)</t>
  </si>
  <si>
    <t>Edición, impresión, reproducción o publicación de avisos, informes, folletos o textos institucionales, piezas de comunicación, tales como avisos, folletos, cuadernillos, entre otros</t>
  </si>
  <si>
    <t>La Oficina de Comunicaciones y Servicio al Ciudadano de la Entidad no ha suscrito contratos o incurrido en gastos relacionados con el rubro Edición, impresión, reproducción, publicación de avisos.</t>
  </si>
  <si>
    <t>Contratos de publicidad y/o propaganda personalizada (agendas, almanaques, libretas, pocillos, vasos, esferos, regalos corporativos, souvenir o recuerdos</t>
  </si>
  <si>
    <t>Suscripciones (periódicos y revistas, publicaciones y bases de datos)</t>
  </si>
  <si>
    <t>Suscripción física</t>
  </si>
  <si>
    <t xml:space="preserve">Cantidad de suscripciones contratadas en la vigencia. </t>
  </si>
  <si>
    <t>Durante el periodo de análisis, la Oficina de Comunicaciones y Servicio al Ciudadano de la Entidad, no ha realizado suscripciones a periódicos y revistas.</t>
  </si>
  <si>
    <t>Suscripción electrónica</t>
  </si>
  <si>
    <t>Eventos y conmemoraciones</t>
  </si>
  <si>
    <t xml:space="preserve">Actividades definidas en los planes y programas de bienestar e incentivos para servidores públicos o actos protocolarios que deben atenderse misionalmente. </t>
  </si>
  <si>
    <t xml:space="preserve">Cantidad de Actividades y/o eventos realizados. </t>
  </si>
  <si>
    <t>Durante el periodo de análisis, la Oficina de Comunicaciones y Servicio al Ciudadano de la Entidad, no ha realizado actividades de bienestar ni  actos protocolarios desde el área misional</t>
  </si>
  <si>
    <t>Durante el periodo de análisis no se han realizado actividades de bienestar ni  actos protocolarios desde el área misional</t>
  </si>
  <si>
    <t>Control del Consumo de los Recursos Naturales y Sostenibilidad Ambiental</t>
  </si>
  <si>
    <t>Servicios públicos</t>
  </si>
  <si>
    <t>Agua</t>
  </si>
  <si>
    <t>Metros Cubicos facturados en el periodo</t>
  </si>
  <si>
    <r>
      <t xml:space="preserve">Se presenta un aumento en  el servicio de acueducto y aseo (acueducto, alcantarillado , aseo y otros cobros), tanto en el número de metros cúbicos como en el valor pagado, este incremento se debe a que durante el primer semestre de 2022, se ha registrado un mayor número de visitas de parte de los servidores públicos de la Entidad y de los clientes externos (Servicio al ciudadano y contratistas), así mismo el desarrollo de proyectos de manera física en la sede de archivo de la Entidad. 
</t>
    </r>
    <r>
      <rPr>
        <b/>
        <sz val="11"/>
        <color theme="1"/>
        <rFont val="Calibri"/>
        <family val="2"/>
        <scheme val="minor"/>
      </rPr>
      <t>Nota:</t>
    </r>
    <r>
      <rPr>
        <sz val="11"/>
        <color theme="1"/>
        <rFont val="Calibri"/>
        <family val="2"/>
        <scheme val="minor"/>
      </rPr>
      <t xml:space="preserve"> la información reportada corresponde a las dos sedes de la Entidad, la sede principal y la sede de álamos de la siguiente manera: para la primera se tiene en cuenta un coeficiente de ocupación del 25,11% sobre el valor total de la cuenta de la torre A y B, y para la segunda el coeficiente es del 100%, cuyo valor total corresponde solamente a FONCEP.</t>
    </r>
  </si>
  <si>
    <t xml:space="preserve">Gas </t>
  </si>
  <si>
    <t>Se mantiene o su resultado es 0%, dado que la Entidad en sus sedes no cuenta con gas natural.</t>
  </si>
  <si>
    <t>Energía</t>
  </si>
  <si>
    <t xml:space="preserve">Kilovatios por hora facturados en el periodo. </t>
  </si>
  <si>
    <r>
      <t xml:space="preserve">Se presenta un aumento en el servicio de energía, tanto en el número de kwh consumidos como en el valor pagado, este incremento se debe a un mayor número de visitas de personas y servidores a la Entidad, encendido permanente de computadores y equipos tecnológicos las 24 horas del día y factores exógenos que contribuyen con este incremento, como: pandemia, trabajo en casa, regreso escalonado, alza tarifaria en el costo unitario del kwh para la presente vigencia.
</t>
    </r>
    <r>
      <rPr>
        <b/>
        <sz val="11"/>
        <color theme="1"/>
        <rFont val="Calibri"/>
        <family val="2"/>
        <scheme val="minor"/>
      </rPr>
      <t>Nota:</t>
    </r>
    <r>
      <rPr>
        <sz val="11"/>
        <color theme="1"/>
        <rFont val="Calibri"/>
        <family val="2"/>
        <scheme val="minor"/>
      </rPr>
      <t xml:space="preserve"> la información reportada corresponde a la sede principal de la Entidad (torre a y torre b) cuyas cuentas son independientes y pagadas por FONCEP, para la cuenta de la sede de álamos esta es pagada dentro del canon de arrendamiento.</t>
    </r>
  </si>
  <si>
    <t>Presupuesto</t>
  </si>
  <si>
    <t>Cajas menores</t>
  </si>
  <si>
    <t>Requerimientos de caja menor</t>
  </si>
  <si>
    <t>Cantidad de solicitudes</t>
  </si>
  <si>
    <t>Durante el periodo evaluado, se gestionaron tres requerimientos equivalentes a un gasto de $316.000 de caja menor, impactando positivamente la meta establecida como austeridad, teniendo en cuenta que con respecto al año anterior hubo la misma cantidad de requerimientos, pero por mayor valor el gasto, evidenciándose una reducción de giros en un 58%.   
Sin embargo es importante aclarar que los gastos de la caja menor son gastos urgentes, imprescindibles e inaplazables por lo cual su ejecución depende de las necesidades que se presenten.</t>
  </si>
  <si>
    <t xml:space="preserve">* Nota: Esta informacion de Inversion solo sera remitida a la Secretaria Distrital de Hacienda, para analisis interno de la DDP y, conforme a la Circular, no hace parte integral del informe de austeridad. </t>
  </si>
  <si>
    <t>GASTOS CONTEMPLADOS EN EL DECRETO 062 DE 2024</t>
  </si>
  <si>
    <t>RESPONSABLE</t>
  </si>
  <si>
    <t>PRIMER SEMESTRE VIGENCIA 2024</t>
  </si>
  <si>
    <t>SEGUNDO SEMESTRE VIGENCIA 2024</t>
  </si>
  <si>
    <t>ENERO</t>
  </si>
  <si>
    <t>FEBRERO</t>
  </si>
  <si>
    <t>MARZO</t>
  </si>
  <si>
    <t>ABRIL</t>
  </si>
  <si>
    <t>MAYO</t>
  </si>
  <si>
    <t>JUNIO</t>
  </si>
  <si>
    <t>JULIO</t>
  </si>
  <si>
    <t>AGOSTO</t>
  </si>
  <si>
    <t>SEPTIEMBRE</t>
  </si>
  <si>
    <t>OCTUBRE</t>
  </si>
  <si>
    <t>NOVIEMBRE</t>
  </si>
  <si>
    <t>DICIEMBRE</t>
  </si>
  <si>
    <t>EJECUCIÓN DEL 1 DE ENERO AL 3O DE JUNIO DE 2024</t>
  </si>
  <si>
    <t>EJECUCIÓN DEL 1 DE JULIO AL 31 DE DICIEMRE DE 2024</t>
  </si>
  <si>
    <t>EJECUCIÓN DEL 1 DE  ENERO AL 31 DE DICIEMBRE DE 2024</t>
  </si>
  <si>
    <t>EJECUCIÓN DEL 1 DE  ENERO AL 30 DE JUNIO  DE 2025</t>
  </si>
  <si>
    <t>PRIMER SEMESTRE 2025</t>
  </si>
  <si>
    <t>CONSUMO EN UNIDAD DE MEDIDA
2024</t>
  </si>
  <si>
    <t>CONSUMO EN GIROS 2024</t>
  </si>
  <si>
    <t>CANTIDAD UNIDAD DE MEDIDA 2024</t>
  </si>
  <si>
    <t>GIROS 2024</t>
  </si>
  <si>
    <t>Indicador de 
Austeridad %</t>
  </si>
  <si>
    <t>Crecimiento máximo %</t>
  </si>
  <si>
    <t>Meta ahorro $</t>
  </si>
  <si>
    <t>Valor Austeridad 2025</t>
  </si>
  <si>
    <t>OBSERVACIONES PRIMER SEMESTRE 2025
(comentarios que aclaren los resultados)</t>
  </si>
  <si>
    <t>ANÁLISIS COMPARATIVO DE RESULTADOS PRIMER SEMESTRE 
2024  - 2025
(comentarios que aclaren los resultados)</t>
  </si>
  <si>
    <t>SERVICIOS DE PERSONAL</t>
  </si>
  <si>
    <t>OAJ</t>
  </si>
  <si>
    <t>Durante el primer semestre de 2025, se celebraron 152 contratos de prestación de servicios con personas naturales de acuerdo con las necesidades identificadas en el PAA y las metas institucionales establecidas para dicho período. De igual manera se indica que a diferencia del primer semestre del año 2024, el número de contratos disminuyó.</t>
  </si>
  <si>
    <t>En comparación con el primer semestre del año 2024, se tiene que el número de contratos de prestación de servicios profesionales y de apoyo a la gestión cebrados con recursos de funcionamiento es inferior , una de las razones obedece a que en año 2024 se tuvo la armonización presupuestal por cambio de administración distrital.</t>
  </si>
  <si>
    <t>PLANEACIÓN</t>
  </si>
  <si>
    <t>Durante el primer semestre de 2025 la entidad superó significativamente la meta de austeridad establecida del 5.2%, logrando una reducción del 74%. Esta considerable disminución se evidencia en la reducción de contratos de prestación de servicios, durante el primer semestre, de 54 en 2024 a 6 en 2025, lo que a su vez generó una baja sustancial en los giros, pasando de $569.758.828 a $145.322.834.</t>
  </si>
  <si>
    <t>Para el  proyecto de inversión No. 8030 "FORTALECIMIENTO DE LA GESTIÓN DE DERECHOS PRESTACIONALES Y DE LA POLÍTICA DE ATENCIÓN AL PENSIONADO", se observa para el primer semestre de 2025 que la entidad superó significativamente la meta de austeridad establecida del 5.2%, logrando una reducción del 74%. Esta considerable disminución se evidencia en la reducción de contratos de prestación de servicios, durante el primer semestre, de 54 en 2024 a 6 en 2025, lo que a su vez generó una baja sustancial en los giros, pasando de de $569.758.828 a $145.322.834. 
Este resultado refleja un estricto cumplimiento de los lineamientos de la circular externa No. SHD - 000002 del 10 de enero de 2025, específicamente en lo que respecta a la austeridad y la priorización del personal de planta. Dos acciones clave que reflejan este resultado son la reducción drástica en el número de contratos de prestación de servicios y el control riguroso del gasto en giros asociados a dichos contratos.</t>
  </si>
  <si>
    <t>TH</t>
  </si>
  <si>
    <t xml:space="preserve"> $ 2.428.423 </t>
  </si>
  <si>
    <t xml:space="preserve"> $ 2.081.885 </t>
  </si>
  <si>
    <t xml:space="preserve"> $ 2.372.006 </t>
  </si>
  <si>
    <t xml:space="preserve"> $ 3.253.273 </t>
  </si>
  <si>
    <t xml:space="preserve"> $ 2.807.070 </t>
  </si>
  <si>
    <t xml:space="preserve"> $ 2.385.198 </t>
  </si>
  <si>
    <t xml:space="preserve">Para el primer semestre se reporto un total de $20,466,325  de giros pagados a servidores por concepto de horas extra con un total de 1032 horas causadas y aprobadas por los jefes inmediatos, refelejandoi una aumento  para el primer semestre de 2025. </t>
  </si>
  <si>
    <t>Para el primer semestre de 2025  se reporto un total de $20,466,325  de giros pagados a servidores por concepto de horas extra con un total de 1032 horas causadas y aprobadas por los jefes inmediatos, refelejandoi una aumento  frente al  primer semestre de 2025 por$3.168.569.</t>
  </si>
  <si>
    <t>NA</t>
  </si>
  <si>
    <t>Durante el primer semestre de 2025, se realizó reconocimiento de viáticos y gastos de viaje para 
la participación del Director y Subdirectora de Prestaciones Económicas en la reunión de delegados 
de los distritos al FONPET en la ciudad de Cali</t>
  </si>
  <si>
    <t>Durante el primer semestre de 2025, se realizó reconocimiento de viáticos y gastos de viaje para 
la participación del Director y Subdirectora de Prestaciones Económicas en la reunión de delegados 
de los distritos al FONPET en la ciudad de Cali, frente al 2024 no se registro ninguna autorización de viáticos</t>
  </si>
  <si>
    <t>Compensación por Vacaciones</t>
  </si>
  <si>
    <t>Vacaciones pagadas</t>
  </si>
  <si>
    <t>Durante el primer semestre de 2025,no se realizó compensación por vacaciones</t>
  </si>
  <si>
    <t>Bono Navideño</t>
  </si>
  <si>
    <t>Unidad de bonos entregados</t>
  </si>
  <si>
    <t>La entrega del bono navideño para hijos(as) de los(as) funcionarios(as) está programada para el mes de diciembre de 2025, por lo cual, a la fecha, no se registra ejecución. No obstante, se tiene previsto que dicha entrega se realice conforme a los lineamientos establecidos en el Acuerdo Distrital 062 de 2024 y en coherencia con las disposiciones del plan de austeridad institucional. Se garantizará el respeto a los topes establecidos, priorizando la entrega virtual mediante vales electrónicos o tarjetas prepagas, con el fin de optimizar recursos y reducir costos logísticos. Para la vigencia 2025 no se tiene contemplada la entrega de bonos navideños a los(as) funcionarios(as); en caso de definirse algún mecanismo alternativo de reconocimiento, este se ajustará al presupuesto disponible y a las directrices de austeridad. El monto del bono para hijos(as), en caso de aplicarse, será definido en su momento, teniendo como referente el comportamiento del Índice de Precios al Consumidor (IPC) y las condiciones presupuestales vigentes, sin comprometer el bienestar básico del talento humano.</t>
  </si>
  <si>
    <t xml:space="preserve">Para la vigencia 2024, al igual que en el presente año, no se encontraba contemplada la entrega de bonos navideños durante el primer semestre, razón por la cual no es posible realizar un análisis comparativo de resultados en este período. En ambos casos, el valor correspondiente se mantiene en cero, lo que refleja la continuidad de la política institucional de asignación de este tipo de incentivos únicamente hacia el cierre del año, si así se determina dentro de la planeación presupuestal y de bienestar.
</t>
  </si>
  <si>
    <t>Capacitación</t>
  </si>
  <si>
    <t>Número de actividades realizadas</t>
  </si>
  <si>
    <t>El rubro presupuestal 021202020090292913 “Servicios de educación para la formación y el trabajo” fue utilizado por FONCEP para cubrir el valor de $5.386.500 (IVA incluido) correspondiente a la inscripción de tres servidores públicos: Yud Dalby Arboleda Gil del Área Financiera, Andrés Fabián Ortegón Trujillo del Área Financiera y José Fernando Bedoya Salazar del Área de Talento Humano; En el seminario, taller presencial titulado “Implementación de los cambios en PILA - nómina - licencias de maternidad e incapacidades para el sector público”, realizado los días 8 y 9 de mayo de 2025 en el Centro de Convenciones CAFAM Floresta, con el fin de fortalecer sus competencias en la gestión de nómina, seguridad social y pagos a contratistas, en cumplimiento del Plan Institucional de Capacitación PIC 2025.</t>
  </si>
  <si>
    <t>Durante el primer semestre de 2024, se utilizaron recursos del rubro presupuestal por un total de $4.760.700 para actividades de formación y capacitación. En comparación al mismo periodo de  2025 donde se ejecutaron $5.386.500 del rubro para la participación de tres servidores públicos en un seminario, taller especializado sobre cambios en la PILA y la gestión de nómina. Esto representa un incremento del -13,15 % en la inversión, lo que evidencia un mayor esfuerzo institucional en la actualización técnica de los funcionarios en temas estratégicos para la operación administrativa, especialmente en lo relacionado con nómina y seguridad social.</t>
  </si>
  <si>
    <t>Bienestar</t>
  </si>
  <si>
    <t>Durante el primer semestre de la vigencia, se han implementado efectivamente las acciones propuestas en el marco de las medidas de austeridad para el componente de bienestar institucional. Las actividades se han concentrado en un solo evento de carácter masivo, lo cual ha permitido optimizar los costos asociados al desarrollo individual de cada actividad. Asimismo, en su mayoría, se han utilizado formularios electrónicos y plataformas online para los procesos de inscripción, registro y convocatoria, reduciendo el uso de materiales impresos y mejorando significativamente la eficiencia en la gestión de los participantes. Adicionalmente, los eventos han sido organizados de manera más breve y focalizada, eliminando actividades no esenciales y optimizando los tiempos de ejecución, lo cual ha contribuido a la reducción de costos operativos sin afectar el alcance ni la calidad de las intervenciones.</t>
  </si>
  <si>
    <t>Se evidencia que para la vigencia 2025 se han desarrollado un total de seis (6) actividades, y/o acciones de bienestar mientras que en el mismo período del año 2024 no se había ejecutado ninguna. Esta diferencia responde a que, para esa fecha en 2024, no se contaba aún con un contrato en ejecución que permitiera la implementación del Plan de Bienestar, lo cual explica la aparente variación como un incremento. Más que un aumento en la programación, esta diferencia refleja una mejora en los tiempos de gestión y ejecución para la presente vigencia.</t>
  </si>
  <si>
    <t>En lo correspondiente a eventos y conmemoraciones, al 30 de junio de la vigencia se han desarrollado un total de siete (7) actividades, en reconocimiento de fechas significativas como el Día del Hombre, Día de la Mujer, Día de la Secretaria, Día del Conductor, celebraciones mensuales de cumpleaños, Día del Padre y Día de la Madre. Estas actividades se han llevado a cabo en cumplimiento de las acciones propuestas para garantizar austeridad del gasto, consolidando celebraciones en eventos conjuntos, lo que ha permitido compartir gastos asociados a catering, logística, personal de apoyo y demás recursos operativos. Asimismo, se ha implementado el uso de formularios electrónicos y plataformas digitales para las convocatorias, inscripciones y registros, eliminando el uso de materiales impresos y optimizando la gestión de los participantes. Cabe destacar que algunas actividades se han organizado de manera interinstitucional con el Departamento Administrativo del Servicio Civil Distrital (DASCD), lo que ha permitido fortalecer alianzas y evitar costos adicionales, manteniendo el impacto y la participación de los(as) funcionarios(as).</t>
  </si>
  <si>
    <t>Se observa que al 30 de junio de 2025 se han desarrollado siete (7) actividades, mientras que en el mismo período del año 2024 no se había ejecutado ninguna. Esta diferencia obedece a que durante el primer semestre de 2024 no se contaba con un contrato en ejecución que permitiera la implementación de las acciones del Plan de Bienestar. Si bien esto puede interpretarse como un incremento frente al año anterior, es importante aclarar que este comportamiento se verá reflejado de manera más precisa al cierre de la vigencia, en diciembre. Lo que sí puede evidenciarse desde ya es un mayor cumplimiento de las actividades programadas en los tiempos establecidos, lo cual responde a una mejor planeación, mayor oportunidad en los procesos contractuales y el compromiso por mantener las acciones institucionales bajo criterios de eficiencia y austeridad.</t>
  </si>
  <si>
    <t>Fondos Educativos</t>
  </si>
  <si>
    <t xml:space="preserve">Actualmente, el FONCEP cuenta con una asignación presupuestal propia destinada a la ejecución de su Plan Institucional de Capacitación (PIC); no obstante, no dispone de recursos asignados específicamente para promover la capacitación formal de sus empleados públicos ni de sus hijos en el marco de los Programas de Bienestar e Incentivos a través del Fondo Educativo en Administración de Recursos para Capacitación Educativa de los Empleados Públicos del Distrito Capital – FRADEC, ni del Fondo Educativo del Distrito para hijos de empleados – FEDHE. </t>
  </si>
  <si>
    <t>No se evidencian variaciones entre las vigencias 2024 y 2025. En ambos períodos, el FONCEP no ha contado con recursos asignados específicamente para la promoción de educación formal de los(as) servidores(as) públicos(as) ni de sus hijos(as) a través de los mecanismos ofrecidos por el Distrito, como el FRADEC y el FEDHE. La entidad ha continuado ejecutando su Plan Institucional de Capacitación (PIC) con recursos propios, enfocados en procesos de formación institucional y desarrollo de competencias laborales. Por tanto, el comportamiento de este componente permanece constante en ambas vigencias, sin ejecución de recursos a través de los fondos educativos mencionados.</t>
  </si>
  <si>
    <t>Servicios Administrativos</t>
  </si>
  <si>
    <t>Telefonía fija + Celular</t>
  </si>
  <si>
    <t xml:space="preserve">ADMINISTRATIVA </t>
  </si>
  <si>
    <t>Durante este semestre, el comportamiento del gasto estuvo influenciado por las gestiones adelantadas con el proveedor del servicio. Gracias a compensaciones y ajustes por interrupciones técnicas, así como a la aplicación de descuentos institucionales, el gasto fue controlado y no representó una carga significativa para el presupuesto.</t>
  </si>
  <si>
    <t>Se evidenció una reducción significativa en el gasto del servicio, pasando de $7.624.610 en 2024 a $2.349.430 en 2025. Este comportamiento se debe a las gestiones realizadas ante el proveedor ETB, que derivaron en la aplicación de compensaciones, emisión de facturas en valor cero y descuentos permanentes. El resultado del indicador fue del  69%, ampliamente superior a la meta establecida.</t>
  </si>
  <si>
    <t>Vehiculos</t>
  </si>
  <si>
    <t>ADMINISTRATIVA</t>
  </si>
  <si>
    <t>La ejecución presupuestal en este rubro estuvo asociada al desarrollo del plan de mantenimiento preventivo programado. La atención oportuna de requerimientos técnicos permitió preservar las condiciones mecánicas de los vehículos y asegurar su disponibilidad para las actividades de la entidad.</t>
  </si>
  <si>
    <r>
      <rPr>
        <sz val="10"/>
        <color rgb="FF000000"/>
        <rFont val="Calibri"/>
      </rPr>
      <t xml:space="preserve">El gasto aumentó de $3.145.200 a $7.145.483, reflejando una mayor ejecución del plan preventivo. Aunque representa un resultado del indicador del </t>
    </r>
    <r>
      <rPr>
        <b/>
        <sz val="10"/>
        <color rgb="FF000000"/>
        <rFont val="Calibri"/>
      </rPr>
      <t>-127%</t>
    </r>
    <r>
      <rPr>
        <sz val="10"/>
        <color rgb="FF000000"/>
        <rFont val="Calibri"/>
      </rPr>
      <t>, esta inversión busca reducir futuros gastos correctivos y mejorar la disponibilidad de la flota institucional.</t>
    </r>
  </si>
  <si>
    <r>
      <rPr>
        <sz val="11"/>
        <color rgb="FF000000"/>
        <rFont val="Calibri"/>
        <family val="2"/>
      </rPr>
      <t xml:space="preserve">Combustible
</t>
    </r>
    <r>
      <rPr>
        <b/>
        <sz val="11"/>
        <color rgb="FF000000"/>
        <rFont val="Calibri"/>
        <family val="2"/>
      </rPr>
      <t>Nota: para este componente la Entidad tiene establecido un tope mensual por vehículo.</t>
    </r>
  </si>
  <si>
    <t>El uso de vehículos institucionales aumentó debido a la dinámica operativa del primer semestre. Las actividades y el acompañamiento a procesos misionales generaron una mayor demanda de combustible, reflejada en los valores ejecutados. Se mantuvieron los mecanismos de control establecidos para su seguimiento.</t>
  </si>
  <si>
    <r>
      <t>El gasto por este concepto aumentó de $4.968.014 en 2024 a $8.109.872 en 2025, explicado principalmente por el incremento en la operación institucional y el número de desplazamientos. Aunque se han implementado controles (GPS, chips, topes), el resultado fue negativo en términos de austeridad (</t>
    </r>
    <r>
      <rPr>
        <b/>
        <sz val="10"/>
        <color theme="1"/>
        <rFont val="Calibri"/>
        <scheme val="minor"/>
      </rPr>
      <t>-63%</t>
    </r>
    <r>
      <rPr>
        <sz val="10"/>
        <color theme="1"/>
        <rFont val="Calibri"/>
        <scheme val="minor"/>
      </rPr>
      <t>), lo cual sugiere fortalecer las medidas actuales.</t>
    </r>
  </si>
  <si>
    <t>Adquisición de vehiculos y maquinaria</t>
  </si>
  <si>
    <t>Número de equipos adquiridos</t>
  </si>
  <si>
    <t xml:space="preserve">Número de impresiones tomadas. </t>
  </si>
  <si>
    <t>El servicio de impresión tuvo una alta demanda debido a exigencias operativas específicas. Entre ellas se encuentran la preparación de expedientes para entes externos, el soporte documental para auditorías, y la atención a requerimientos que implicaron la producción de información en medio físico.</t>
  </si>
  <si>
    <r>
      <rPr>
        <sz val="10"/>
        <color rgb="FF000000"/>
        <rFont val="Calibri"/>
      </rPr>
      <t>Se incrementó el gasto de $27.564.383 a $47.284.335, con un resultado del -43</t>
    </r>
    <r>
      <rPr>
        <b/>
        <sz val="10"/>
        <color rgb="FF000000"/>
        <rFont val="Calibri"/>
      </rPr>
      <t>%</t>
    </r>
    <r>
      <rPr>
        <sz val="10"/>
        <color rgb="FF000000"/>
        <rFont val="Calibri"/>
      </rPr>
      <t xml:space="preserve"> en el indicador. El aumento está asociado al ingreso de contratistas, auditorías externas que exigieron expedientes físicos y comunicaciones obligatorias con anexos impresos.</t>
    </r>
  </si>
  <si>
    <t>Fotocopiado /Multicppiado</t>
  </si>
  <si>
    <t>El gasto en este componente fue de $1.862.728. Aunque la entidad promueve el uso de medios digitales, la operatividad del semestre exigió reproducciones físicas por requerimientos institucionales, especialmente en el contexto de gestión documental y atención a auditorías.</t>
  </si>
  <si>
    <r>
      <rPr>
        <sz val="10"/>
        <color rgb="FF000000"/>
        <rFont val="Calibri"/>
      </rPr>
      <t xml:space="preserve">El gasto aumentó de $756.789 a $1.862.728, generando un resultado negativo del </t>
    </r>
    <r>
      <rPr>
        <b/>
        <sz val="10"/>
        <color rgb="FF000000"/>
        <rFont val="Calibri"/>
      </rPr>
      <t>-146%</t>
    </r>
    <r>
      <rPr>
        <sz val="10"/>
        <color rgb="FF000000"/>
        <rFont val="Calibri"/>
      </rPr>
      <t>. Las causas están directamente relacionadas con la operatividad institucional del semestre. Se mantienen acciones de control, seguimiento y fomento del uso digital.</t>
    </r>
  </si>
  <si>
    <t>Mantenimiento de Bienes Inmuebles o Muebles</t>
  </si>
  <si>
    <t>Número de mantenimientos</t>
  </si>
  <si>
    <t>Publicidad Distrital</t>
  </si>
  <si>
    <t>COMUNICACIONES</t>
  </si>
  <si>
    <t xml:space="preserve">El Foncep y el área de Comunicaciones y Servicio al Ciudadano no ha realizado edición, impresión, reproducción o publicación de avisos, informes, folletos o textos institucionales, piezas de comunicación, tales como avisos, folletos, cuadernillos, </t>
  </si>
  <si>
    <t>El Foncep y el área de Comunicaciones y Servicio al Ciudadano no ha realizado contratos de publicidad y/o propaganda personalizada (agendas, almanaques, libretas, pocillos, vasos, esferos, regalos corporativos, souvenir o recuerdos</t>
  </si>
  <si>
    <t>El Foncep y el área de Comunicaciones y Servicio al Ciudadano no ha realizado suscripciones físicas</t>
  </si>
  <si>
    <t>El Foncep, desde el área de comunicaciones y Servicio al Ciudadano no ha realizado suscripciones electrónicas.</t>
  </si>
  <si>
    <t>Se ejecutaron $84.674.610 en consumo de energía eléctrica. Este valor evidencia un uso racional del recurso, gracias a campañas de sensibilización, seguimiento mensual, y el uso de luminarias eficientes y acciones contempladas en el PIGA.</t>
  </si>
  <si>
    <r>
      <rPr>
        <sz val="10"/>
        <color rgb="FF000000"/>
        <rFont val="Calibri"/>
      </rPr>
      <t>Se logró una importante reducción en el gasto, de $153.732.380 en 2024 a $84.674.610 en 2025, con una disminución en el consumo de energía. El resultado del indicador fue del 45</t>
    </r>
    <r>
      <rPr>
        <b/>
        <sz val="10"/>
        <color rgb="FF000000"/>
        <rFont val="Calibri"/>
      </rPr>
      <t>%</t>
    </r>
    <r>
      <rPr>
        <sz val="10"/>
        <color rgb="FF000000"/>
        <rFont val="Calibri"/>
      </rPr>
      <t>, asociado a campañas internas de ahorro, uso de tecnología eficiente y buenas prácticas de consumo.</t>
    </r>
  </si>
  <si>
    <t>FINANCIERA</t>
  </si>
  <si>
    <t>La entidad determinó la disminucion de los gastos no esenciales, por lo cual no se aperturó la caja menor para la vigencia 2025, ahorrando el 100% de los recursos con respecto al mismo periodo del año anterior.</t>
  </si>
  <si>
    <t>Con la no apertura dela caja menor se impactó el indicador de austeridad en un 100% con respecto al primer semestre de la vigencia 2024, (2024 I Semestre $ 1,817,359- 2025 I Semestre $0) esto debido a la decisión de no abrir la caja menor para la vigencia 2025, alineandose la Entidad con políticas de austeridad destinadas a optimizar el uso de recursos financieros y buscando eliminar gastos menores.</t>
  </si>
  <si>
    <t xml:space="preserve"> </t>
  </si>
  <si>
    <t>_________________________________________</t>
  </si>
  <si>
    <t xml:space="preserve">               JACKELINE DE LEÓN WILLIS</t>
  </si>
  <si>
    <t xml:space="preserve">            Subdirectora Financiera y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</si>
</sst>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 #,##0_-;\-&quot;$&quot;\ * #,##0_-;_-&quot;$&quot;\ * &quot;-&quot;_-;_-@_-"/>
    <numFmt numFmtId="165" formatCode="_-&quot;$&quot;\ * #,##0.00_-;\-&quot;$&quot;\ * #,##0.00_-;_-&quot;$&quot;\ * &quot;-&quot;??_-;_-@_-"/>
    <numFmt numFmtId="166" formatCode="_-* #,##0_-;\-* #,##0_-;_-* &quot;-&quot;??_-;_-@_-"/>
    <numFmt numFmtId="167" formatCode="&quot;$&quot;\ #,##0"/>
    <numFmt numFmtId="168" formatCode="_-* #,##0.0000_-;\-* #,##0.0000_-;_-* &quot;-&quot;??_-;_-@_-"/>
    <numFmt numFmtId="169" formatCode="_-&quot;$&quot;\ * #,##0_-;\-&quot;$&quot;\ * #,##0_-;_-&quot;$&quot;\ * &quot;-&quot;??_-;_-@_-"/>
    <numFmt numFmtId="170" formatCode="_-[$$-240A]\ * #,##0_-;\-[$$-240A]\ * #,##0_-;_-[$$-240A]\ * &quot;-&quot;?_-;_-@_-"/>
  </numFmts>
  <fonts count="29">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11"/>
      <name val="Calibri"/>
      <family val="2"/>
      <scheme val="minor"/>
    </font>
    <font>
      <b/>
      <sz val="9"/>
      <color indexed="81"/>
      <name val="Tahoma"/>
      <family val="2"/>
    </font>
    <font>
      <b/>
      <i/>
      <sz val="11"/>
      <color theme="1"/>
      <name val="Calibri"/>
      <family val="2"/>
      <scheme val="minor"/>
    </font>
    <font>
      <sz val="8"/>
      <name val="Calibri"/>
      <family val="2"/>
      <scheme val="minor"/>
    </font>
    <font>
      <sz val="11"/>
      <color rgb="FF000000"/>
      <name val="Calibri"/>
      <family val="2"/>
    </font>
    <font>
      <b/>
      <sz val="11"/>
      <color rgb="FF305496"/>
      <name val="Calibri"/>
      <family val="2"/>
    </font>
    <font>
      <b/>
      <sz val="11"/>
      <color rgb="FF000000"/>
      <name val="Calibri"/>
      <family val="2"/>
    </font>
    <font>
      <sz val="11"/>
      <color rgb="FFFF0000"/>
      <name val="Calibri"/>
      <family val="2"/>
      <scheme val="minor"/>
    </font>
    <font>
      <b/>
      <sz val="11"/>
      <color rgb="FFFF0000"/>
      <name val="Calibri"/>
      <family val="2"/>
      <scheme val="minor"/>
    </font>
    <font>
      <sz val="11"/>
      <color theme="1"/>
      <name val="Verdana"/>
      <family val="2"/>
    </font>
    <font>
      <b/>
      <sz val="14"/>
      <color rgb="FF333333"/>
      <name val="Calibri"/>
      <family val="2"/>
      <scheme val="minor"/>
    </font>
    <font>
      <b/>
      <sz val="14"/>
      <color theme="1"/>
      <name val="Calibri"/>
      <family val="2"/>
      <scheme val="minor"/>
    </font>
    <font>
      <sz val="10"/>
      <color theme="1"/>
      <name val="Calibri"/>
      <family val="2"/>
      <scheme val="minor"/>
    </font>
    <font>
      <sz val="10"/>
      <color theme="1"/>
      <name val="Calibri"/>
      <family val="2"/>
    </font>
    <font>
      <sz val="10"/>
      <color theme="1"/>
      <name val="Calibri"/>
      <scheme val="minor"/>
    </font>
    <font>
      <b/>
      <sz val="10"/>
      <color theme="1"/>
      <name val="Calibri"/>
      <scheme val="minor"/>
    </font>
    <font>
      <sz val="10"/>
      <color rgb="FF000000"/>
      <name val="Calibri"/>
    </font>
    <font>
      <b/>
      <sz val="10"/>
      <color rgb="FF000000"/>
      <name val="Calibri"/>
    </font>
  </fonts>
  <fills count="2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DEBF7"/>
        <bgColor indexed="64"/>
      </patternFill>
    </fill>
    <fill>
      <patternFill patternType="solid">
        <fgColor rgb="FFFFF2CC"/>
        <bgColor indexed="64"/>
      </patternFill>
    </fill>
    <fill>
      <patternFill patternType="solid">
        <fgColor rgb="FFFFE699"/>
        <bgColor indexed="64"/>
      </patternFill>
    </fill>
    <fill>
      <patternFill patternType="solid">
        <fgColor rgb="FFB4C6E7"/>
        <bgColor rgb="FF000000"/>
      </patternFill>
    </fill>
    <fill>
      <patternFill patternType="solid">
        <fgColor theme="0"/>
        <bgColor indexed="64"/>
      </patternFill>
    </fill>
    <fill>
      <patternFill patternType="solid">
        <fgColor theme="5"/>
        <bgColor indexed="64"/>
      </patternFill>
    </fill>
    <fill>
      <patternFill patternType="solid">
        <fgColor theme="6" tint="0.59999389629810485"/>
        <bgColor indexed="64"/>
      </patternFill>
    </fill>
    <fill>
      <patternFill patternType="solid">
        <fgColor rgb="FFA7EDE8"/>
        <bgColor indexed="64"/>
      </patternFill>
    </fill>
    <fill>
      <patternFill patternType="solid">
        <fgColor rgb="FFFFFF00"/>
        <bgColor indexed="64"/>
      </patternFill>
    </fill>
  </fills>
  <borders count="85">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medium">
        <color theme="4" tint="0.39991454817346722"/>
      </right>
      <top style="thin">
        <color theme="4" tint="0.39994506668294322"/>
      </top>
      <bottom/>
      <diagonal/>
    </border>
    <border>
      <left style="thin">
        <color theme="4" tint="0.39991454817346722"/>
      </left>
      <right/>
      <top style="thin">
        <color theme="4" tint="0.39991454817346722"/>
      </top>
      <bottom style="thin">
        <color theme="4" tint="0.39991454817346722"/>
      </bottom>
      <diagonal/>
    </border>
    <border>
      <left/>
      <right style="medium">
        <color theme="4" tint="0.39991454817346722"/>
      </right>
      <top style="thin">
        <color theme="4" tint="0.39994506668294322"/>
      </top>
      <bottom style="thin">
        <color theme="4" tint="0.39994506668294322"/>
      </bottom>
      <diagonal/>
    </border>
    <border>
      <left style="thin">
        <color theme="4" tint="0.39988402966399123"/>
      </left>
      <right style="thin">
        <color theme="4" tint="0.39994506668294322"/>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88402966399123"/>
      </bottom>
      <diagonal/>
    </border>
    <border>
      <left style="thin">
        <color theme="4" tint="0.39994506668294322"/>
      </left>
      <right/>
      <top style="thin">
        <color theme="4" tint="0.39994506668294322"/>
      </top>
      <bottom style="medium">
        <color theme="4" tint="0.39991454817346722"/>
      </bottom>
      <diagonal/>
    </border>
    <border>
      <left style="thin">
        <color theme="4" tint="0.39985351115451523"/>
      </left>
      <right/>
      <top style="thin">
        <color theme="4" tint="0.39985351115451523"/>
      </top>
      <bottom style="thin">
        <color theme="4" tint="0.39985351115451523"/>
      </bottom>
      <diagonal/>
    </border>
    <border>
      <left style="thin">
        <color theme="4" tint="0.39994506668294322"/>
      </left>
      <right style="thin">
        <color theme="4" tint="0.39994506668294322"/>
      </right>
      <top/>
      <bottom style="thin">
        <color theme="4" tint="0.39988402966399123"/>
      </bottom>
      <diagonal/>
    </border>
    <border>
      <left style="thin">
        <color theme="4" tint="0.39982299264503923"/>
      </left>
      <right/>
      <top style="thin">
        <color theme="4" tint="0.39982299264503923"/>
      </top>
      <bottom style="thin">
        <color theme="4" tint="0.39982299264503923"/>
      </bottom>
      <diagonal/>
    </border>
    <border>
      <left style="thin">
        <color theme="4" tint="0.39976195562608724"/>
      </left>
      <right style="thin">
        <color theme="4" tint="0.39976195562608724"/>
      </right>
      <top style="thin">
        <color theme="4" tint="0.39976195562608724"/>
      </top>
      <bottom style="thin">
        <color theme="4" tint="0.39976195562608724"/>
      </bottom>
      <diagonal/>
    </border>
    <border>
      <left style="thin">
        <color theme="4" tint="0.39979247413556324"/>
      </left>
      <right/>
      <top style="thin">
        <color theme="4" tint="0.39979247413556324"/>
      </top>
      <bottom style="thin">
        <color theme="4" tint="0.39979247413556324"/>
      </bottom>
      <diagonal/>
    </border>
    <border>
      <left style="medium">
        <color theme="4" tint="0.39988402966399123"/>
      </left>
      <right style="thin">
        <color theme="4" tint="0.39988402966399123"/>
      </right>
      <top/>
      <bottom style="thin">
        <color theme="4" tint="0.39988402966399123"/>
      </bottom>
      <diagonal/>
    </border>
    <border>
      <left/>
      <right/>
      <top/>
      <bottom style="thin">
        <color theme="4" tint="0.39988402966399123"/>
      </bottom>
      <diagonal/>
    </border>
    <border>
      <left style="thin">
        <color theme="4" tint="0.39994506668294322"/>
      </left>
      <right/>
      <top style="medium">
        <color theme="4" tint="0.39988402966399123"/>
      </top>
      <bottom style="thin">
        <color theme="4" tint="0.39994506668294322"/>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4" tint="0.39994506668294322"/>
      </left>
      <right/>
      <top style="thin">
        <color theme="4" tint="0.39994506668294322"/>
      </top>
      <bottom style="medium">
        <color theme="4" tint="0.39988402966399123"/>
      </bottom>
      <diagonal/>
    </border>
    <border>
      <left style="thin">
        <color theme="9" tint="-0.249977111117893"/>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9" tint="-0.249977111117893"/>
      </left>
      <right style="thin">
        <color theme="9" tint="-0.249977111117893"/>
      </right>
      <top/>
      <bottom style="thin">
        <color theme="9" tint="-0.249977111117893"/>
      </bottom>
      <diagonal/>
    </border>
    <border>
      <left style="thin">
        <color rgb="FF000000"/>
      </left>
      <right/>
      <top style="thin">
        <color rgb="FF000000"/>
      </top>
      <bottom style="thin">
        <color rgb="FF000000"/>
      </bottom>
      <diagonal/>
    </border>
    <border>
      <left style="medium">
        <color rgb="FF9BC2E6"/>
      </left>
      <right style="medium">
        <color rgb="FF9BC2E6"/>
      </right>
      <top/>
      <bottom style="thin">
        <color rgb="FF9BC2E6"/>
      </bottom>
      <diagonal/>
    </border>
    <border>
      <left style="thin">
        <color rgb="FF9BC2E6"/>
      </left>
      <right style="thin">
        <color rgb="FF9BC2E6"/>
      </right>
      <top/>
      <bottom style="thin">
        <color rgb="FF9BC2E6"/>
      </bottom>
      <diagonal/>
    </border>
    <border>
      <left style="thin">
        <color indexed="64"/>
      </left>
      <right style="thin">
        <color indexed="64"/>
      </right>
      <top style="thin">
        <color indexed="64"/>
      </top>
      <bottom style="thin">
        <color indexed="64"/>
      </bottom>
      <diagonal/>
    </border>
    <border>
      <left/>
      <right style="thin">
        <color theme="4" tint="0.39994506668294322"/>
      </right>
      <top/>
      <bottom style="thin">
        <color theme="4" tint="0.39994506668294322"/>
      </bottom>
      <diagonal/>
    </border>
    <border>
      <left/>
      <right/>
      <top/>
      <bottom style="thin">
        <color theme="4" tint="0.39994506668294322"/>
      </bottom>
      <diagonal/>
    </border>
    <border>
      <left/>
      <right/>
      <top style="thin">
        <color theme="4" tint="0.39997558519241921"/>
      </top>
      <bottom style="thin">
        <color theme="4" tint="0.39997558519241921"/>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style="thin">
        <color theme="4" tint="0.39994506668294322"/>
      </top>
      <bottom style="medium">
        <color theme="4" tint="0.39991454817346722"/>
      </bottom>
      <diagonal/>
    </border>
    <border>
      <left style="thin">
        <color theme="9" tint="-0.249977111117893"/>
      </left>
      <right/>
      <top/>
      <bottom style="thin">
        <color theme="9" tint="-0.249977111117893"/>
      </bottom>
      <diagonal/>
    </border>
    <border>
      <left/>
      <right style="thin">
        <color theme="9" tint="-0.249977111117893"/>
      </right>
      <top style="thin">
        <color theme="9" tint="-0.249977111117893"/>
      </top>
      <bottom style="thin">
        <color theme="9" tint="-0.249977111117893"/>
      </bottom>
      <diagonal/>
    </border>
  </borders>
  <cellStyleXfs count="6">
    <xf numFmtId="0" fontId="0" fillId="0" borderId="0"/>
    <xf numFmtId="164"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165" fontId="2" fillId="0" borderId="0" applyFont="0" applyFill="0" applyBorder="0" applyAlignment="0" applyProtection="0"/>
  </cellStyleXfs>
  <cellXfs count="254">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4" xfId="0" applyFill="1" applyBorder="1" applyAlignment="1">
      <alignment vertical="center"/>
    </xf>
    <xf numFmtId="0" fontId="0" fillId="2" borderId="24"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4"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10" borderId="37" xfId="0" applyFont="1" applyFill="1" applyBorder="1" applyAlignment="1" applyProtection="1">
      <alignment horizontal="center" vertical="center" wrapText="1"/>
      <protection locked="0"/>
    </xf>
    <xf numFmtId="0" fontId="1" fillId="7" borderId="37" xfId="0" applyFont="1" applyFill="1" applyBorder="1" applyAlignment="1" applyProtection="1">
      <alignment horizontal="center" vertical="center" wrapText="1"/>
      <protection locked="0"/>
    </xf>
    <xf numFmtId="0" fontId="1" fillId="8" borderId="27" xfId="0" applyFont="1" applyFill="1" applyBorder="1" applyAlignment="1" applyProtection="1">
      <alignment horizontal="center" vertical="center" wrapText="1"/>
      <protection locked="0"/>
    </xf>
    <xf numFmtId="164" fontId="0" fillId="0" borderId="5" xfId="1" applyFont="1" applyBorder="1" applyAlignment="1" applyProtection="1">
      <alignment horizontal="right"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164"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7" xfId="0" applyFont="1" applyFill="1" applyBorder="1" applyAlignment="1" applyProtection="1">
      <alignment horizontal="center" vertical="center" wrapText="1"/>
      <protection locked="0"/>
    </xf>
    <xf numFmtId="0" fontId="1" fillId="11" borderId="27" xfId="0" applyFont="1" applyFill="1" applyBorder="1" applyAlignment="1" applyProtection="1">
      <alignment horizontal="center" vertical="center" wrapText="1"/>
      <protection locked="0"/>
    </xf>
    <xf numFmtId="0" fontId="1" fillId="2" borderId="37"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1" fillId="4" borderId="47" xfId="0" applyFont="1" applyFill="1" applyBorder="1" applyAlignment="1" applyProtection="1">
      <alignment horizontal="right" vertical="center" wrapText="1"/>
      <protection locked="0"/>
    </xf>
    <xf numFmtId="166" fontId="1" fillId="5" borderId="0" xfId="4" applyNumberFormat="1" applyFont="1" applyFill="1" applyBorder="1" applyAlignment="1" applyProtection="1">
      <alignment horizontal="center" wrapText="1"/>
      <protection locked="0"/>
    </xf>
    <xf numFmtId="166" fontId="4" fillId="0" borderId="25" xfId="4" applyNumberFormat="1" applyFont="1" applyBorder="1" applyAlignment="1" applyProtection="1">
      <alignment horizontal="center" vertical="center" wrapText="1"/>
      <protection locked="0"/>
    </xf>
    <xf numFmtId="166" fontId="4" fillId="0" borderId="23" xfId="4" applyNumberFormat="1" applyFont="1" applyBorder="1" applyAlignment="1" applyProtection="1">
      <alignment horizontal="center" vertical="center" wrapText="1"/>
      <protection locked="0"/>
    </xf>
    <xf numFmtId="166" fontId="4" fillId="0" borderId="26" xfId="4" applyNumberFormat="1" applyFont="1" applyBorder="1" applyAlignment="1" applyProtection="1">
      <alignment horizontal="center" vertical="center" wrapText="1"/>
      <protection locked="0"/>
    </xf>
    <xf numFmtId="166" fontId="0" fillId="0" borderId="0" xfId="4" applyNumberFormat="1" applyFont="1" applyAlignment="1" applyProtection="1">
      <alignment horizontal="center"/>
      <protection locked="0"/>
    </xf>
    <xf numFmtId="9" fontId="0" fillId="0" borderId="0" xfId="2" applyFont="1" applyProtection="1">
      <protection locked="0"/>
    </xf>
    <xf numFmtId="166" fontId="1" fillId="4" borderId="47" xfId="4" applyNumberFormat="1" applyFont="1" applyFill="1" applyBorder="1" applyAlignment="1" applyProtection="1">
      <alignment horizontal="right" vertical="center" wrapText="1"/>
      <protection locked="0"/>
    </xf>
    <xf numFmtId="166" fontId="1" fillId="8" borderId="27" xfId="4" applyNumberFormat="1" applyFont="1" applyFill="1" applyBorder="1" applyAlignment="1" applyProtection="1">
      <alignment horizontal="center" vertical="center" wrapText="1"/>
      <protection locked="0"/>
    </xf>
    <xf numFmtId="166" fontId="0" fillId="0" borderId="0" xfId="4" applyNumberFormat="1" applyFont="1" applyProtection="1">
      <protection locked="0"/>
    </xf>
    <xf numFmtId="166" fontId="1" fillId="4" borderId="48" xfId="4" applyNumberFormat="1" applyFont="1" applyFill="1" applyBorder="1" applyAlignment="1" applyProtection="1">
      <alignment horizontal="right" vertical="center" wrapText="1"/>
      <protection locked="0"/>
    </xf>
    <xf numFmtId="0" fontId="5" fillId="0" borderId="8"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7" fontId="4" fillId="0" borderId="23" xfId="4" applyNumberFormat="1" applyFont="1" applyBorder="1" applyAlignment="1" applyProtection="1">
      <alignment horizontal="center" vertical="center" wrapText="1"/>
      <protection locked="0"/>
    </xf>
    <xf numFmtId="9" fontId="0" fillId="0" borderId="5" xfId="2" applyFont="1" applyBorder="1" applyAlignment="1" applyProtection="1">
      <alignment horizontal="center" vertical="center" wrapText="1"/>
      <protection locked="0"/>
    </xf>
    <xf numFmtId="1" fontId="4" fillId="0" borderId="1" xfId="2" applyNumberFormat="1"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166" fontId="4" fillId="0" borderId="23" xfId="4" applyNumberFormat="1" applyFont="1" applyBorder="1" applyAlignment="1" applyProtection="1">
      <alignment vertical="center" wrapText="1"/>
      <protection locked="0"/>
    </xf>
    <xf numFmtId="164" fontId="0" fillId="0" borderId="5" xfId="1" applyFont="1" applyBorder="1" applyAlignment="1" applyProtection="1">
      <alignment vertical="center"/>
      <protection locked="0"/>
    </xf>
    <xf numFmtId="164" fontId="0" fillId="0" borderId="1" xfId="1" applyFont="1" applyBorder="1" applyAlignment="1" applyProtection="1">
      <alignment vertical="center"/>
      <protection locked="0"/>
    </xf>
    <xf numFmtId="164" fontId="0" fillId="0" borderId="5" xfId="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164" fontId="0" fillId="0" borderId="1"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 fontId="0" fillId="0" borderId="15" xfId="0" applyNumberFormat="1" applyBorder="1" applyAlignment="1" applyProtection="1">
      <alignment horizontal="center" vertical="center"/>
      <protection locked="0"/>
    </xf>
    <xf numFmtId="1" fontId="4" fillId="0" borderId="26" xfId="4" applyNumberFormat="1" applyFont="1" applyBorder="1" applyAlignment="1" applyProtection="1">
      <alignment horizontal="center" vertical="center" wrapText="1"/>
      <protection locked="0"/>
    </xf>
    <xf numFmtId="0" fontId="0" fillId="0" borderId="13" xfId="0" applyBorder="1" applyAlignment="1" applyProtection="1">
      <alignment horizontal="left" vertical="center" wrapText="1"/>
      <protection locked="0"/>
    </xf>
    <xf numFmtId="1" fontId="0" fillId="0" borderId="13" xfId="4" applyNumberFormat="1" applyFont="1" applyBorder="1" applyAlignment="1" applyProtection="1">
      <alignment horizontal="center" vertical="center"/>
      <protection locked="0"/>
    </xf>
    <xf numFmtId="167" fontId="0" fillId="0" borderId="5" xfId="1" applyNumberFormat="1" applyFont="1" applyBorder="1" applyAlignment="1" applyProtection="1">
      <alignment horizontal="center" vertical="center"/>
      <protection locked="0"/>
    </xf>
    <xf numFmtId="1" fontId="4" fillId="0" borderId="23" xfId="4" applyNumberFormat="1" applyFont="1" applyFill="1" applyBorder="1" applyAlignment="1" applyProtection="1">
      <alignment horizontal="center" vertical="center" wrapText="1"/>
      <protection locked="0"/>
    </xf>
    <xf numFmtId="164" fontId="0" fillId="0" borderId="5" xfId="1" applyFont="1" applyFill="1" applyBorder="1" applyAlignment="1" applyProtection="1">
      <alignment horizontal="right" vertical="center"/>
      <protection locked="0"/>
    </xf>
    <xf numFmtId="166" fontId="4" fillId="0" borderId="23" xfId="4" applyNumberFormat="1" applyFont="1" applyFill="1" applyBorder="1" applyAlignment="1" applyProtection="1">
      <alignment horizontal="center" vertical="center" wrapText="1"/>
      <protection locked="0"/>
    </xf>
    <xf numFmtId="164" fontId="0" fillId="0" borderId="1" xfId="1" applyFont="1" applyFill="1" applyBorder="1" applyAlignment="1" applyProtection="1">
      <alignment horizontal="right" vertical="center"/>
      <protection locked="0"/>
    </xf>
    <xf numFmtId="1" fontId="0" fillId="0" borderId="15" xfId="0" applyNumberFormat="1" applyBorder="1" applyAlignment="1" applyProtection="1">
      <alignment horizontal="right" vertical="center"/>
      <protection locked="0"/>
    </xf>
    <xf numFmtId="164" fontId="0" fillId="0" borderId="5" xfId="1" applyFont="1" applyFill="1" applyBorder="1" applyAlignment="1" applyProtection="1">
      <alignment horizontal="center" vertical="center"/>
      <protection locked="0"/>
    </xf>
    <xf numFmtId="166" fontId="4" fillId="0" borderId="26" xfId="4" applyNumberFormat="1" applyFont="1" applyFill="1" applyBorder="1" applyAlignment="1" applyProtection="1">
      <alignment horizontal="center" vertical="center" wrapText="1"/>
      <protection locked="0"/>
    </xf>
    <xf numFmtId="164" fontId="0" fillId="0" borderId="1" xfId="1" applyFont="1" applyFill="1" applyBorder="1" applyAlignment="1" applyProtection="1">
      <alignment horizontal="center" vertical="center"/>
      <protection locked="0"/>
    </xf>
    <xf numFmtId="0" fontId="0" fillId="0" borderId="13" xfId="0" applyBorder="1" applyAlignment="1" applyProtection="1">
      <alignment horizontal="right" vertical="center"/>
      <protection locked="0"/>
    </xf>
    <xf numFmtId="0" fontId="4" fillId="0" borderId="14" xfId="0" applyFont="1" applyBorder="1" applyAlignment="1" applyProtection="1">
      <alignment horizontal="center" vertical="center" wrapText="1"/>
      <protection locked="0"/>
    </xf>
    <xf numFmtId="9" fontId="4" fillId="0" borderId="52" xfId="2" applyFont="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164" fontId="0" fillId="0" borderId="4" xfId="1" applyFont="1" applyBorder="1" applyAlignment="1" applyProtection="1">
      <alignment horizontal="center" vertical="center"/>
      <protection locked="0"/>
    </xf>
    <xf numFmtId="9" fontId="4" fillId="0" borderId="54" xfId="2" applyFont="1" applyBorder="1" applyAlignment="1" applyProtection="1">
      <alignment horizontal="center" vertical="center" wrapText="1"/>
      <protection locked="0"/>
    </xf>
    <xf numFmtId="166" fontId="4" fillId="0" borderId="55" xfId="4" applyNumberFormat="1" applyFont="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4" fillId="0" borderId="57" xfId="4" applyNumberFormat="1" applyFont="1" applyBorder="1" applyAlignment="1" applyProtection="1">
      <alignment horizontal="center" vertical="center" wrapText="1"/>
      <protection locked="0"/>
    </xf>
    <xf numFmtId="164" fontId="0" fillId="0" borderId="58" xfId="1" applyFont="1" applyBorder="1" applyAlignment="1" applyProtection="1">
      <alignment horizontal="center" vertical="center"/>
      <protection locked="0"/>
    </xf>
    <xf numFmtId="164" fontId="0" fillId="0" borderId="59" xfId="1" applyFont="1" applyBorder="1" applyAlignment="1" applyProtection="1">
      <alignment horizontal="center" vertical="center"/>
      <protection locked="0"/>
    </xf>
    <xf numFmtId="1" fontId="4" fillId="0" borderId="61" xfId="4" applyNumberFormat="1" applyFont="1" applyBorder="1" applyAlignment="1" applyProtection="1">
      <alignment horizontal="center" vertical="center" wrapText="1"/>
      <protection locked="0"/>
    </xf>
    <xf numFmtId="164" fontId="0" fillId="0" borderId="60" xfId="1" applyFont="1" applyBorder="1" applyAlignment="1" applyProtection="1">
      <alignment horizontal="center" vertical="center"/>
      <protection locked="0"/>
    </xf>
    <xf numFmtId="9" fontId="0" fillId="0" borderId="5" xfId="2" applyFont="1" applyBorder="1" applyAlignment="1" applyProtection="1">
      <alignment vertical="center" wrapText="1"/>
      <protection locked="0"/>
    </xf>
    <xf numFmtId="0" fontId="9" fillId="2" borderId="49" xfId="0" applyFont="1" applyFill="1" applyBorder="1" applyAlignment="1" applyProtection="1">
      <alignment horizontal="center"/>
      <protection locked="0"/>
    </xf>
    <xf numFmtId="0" fontId="1" fillId="5" borderId="0" xfId="0" applyFont="1" applyFill="1" applyAlignment="1" applyProtection="1">
      <alignment horizontal="center" wrapText="1"/>
      <protection locked="0"/>
    </xf>
    <xf numFmtId="0" fontId="0" fillId="0" borderId="0" xfId="0" applyAlignment="1" applyProtection="1">
      <alignment horizontal="center" vertical="center"/>
      <protection locked="0"/>
    </xf>
    <xf numFmtId="9" fontId="0" fillId="0" borderId="5" xfId="2" applyFont="1" applyBorder="1" applyAlignment="1" applyProtection="1">
      <alignment horizontal="left" vertical="center" wrapText="1"/>
      <protection locked="0"/>
    </xf>
    <xf numFmtId="0" fontId="4" fillId="13"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9" fontId="4" fillId="13" borderId="2" xfId="2" applyFont="1" applyFill="1" applyBorder="1" applyAlignment="1" applyProtection="1">
      <alignment horizontal="center" vertical="center" wrapText="1"/>
      <protection locked="0"/>
    </xf>
    <xf numFmtId="0" fontId="0" fillId="13" borderId="13" xfId="0" applyFill="1" applyBorder="1" applyAlignment="1" applyProtection="1">
      <alignment horizontal="center" vertical="center"/>
      <protection locked="0"/>
    </xf>
    <xf numFmtId="164" fontId="0" fillId="13" borderId="5" xfId="1" applyFont="1" applyFill="1" applyBorder="1" applyAlignment="1" applyProtection="1">
      <alignment horizontal="right" vertical="center"/>
      <protection locked="0"/>
    </xf>
    <xf numFmtId="167" fontId="4" fillId="13" borderId="23" xfId="4" applyNumberFormat="1" applyFont="1" applyFill="1" applyBorder="1" applyAlignment="1" applyProtection="1">
      <alignment horizontal="center" vertical="center" wrapText="1"/>
      <protection locked="0"/>
    </xf>
    <xf numFmtId="9" fontId="0" fillId="13" borderId="14" xfId="2" applyFont="1" applyFill="1" applyBorder="1" applyAlignment="1" applyProtection="1">
      <alignment horizontal="center" vertical="center"/>
    </xf>
    <xf numFmtId="9" fontId="0" fillId="13" borderId="13" xfId="0" applyNumberFormat="1" applyFill="1" applyBorder="1" applyAlignment="1">
      <alignment horizontal="center" vertical="center"/>
    </xf>
    <xf numFmtId="0" fontId="0" fillId="13" borderId="13" xfId="0" applyFill="1" applyBorder="1" applyAlignment="1" applyProtection="1">
      <alignment horizontal="left" vertical="center" wrapText="1"/>
      <protection locked="0"/>
    </xf>
    <xf numFmtId="1" fontId="0" fillId="13" borderId="13" xfId="4" applyNumberFormat="1" applyFont="1" applyFill="1" applyBorder="1" applyAlignment="1" applyProtection="1">
      <alignment horizontal="center" vertical="center"/>
      <protection locked="0"/>
    </xf>
    <xf numFmtId="167" fontId="0" fillId="13" borderId="5" xfId="1" applyNumberFormat="1" applyFont="1" applyFill="1" applyBorder="1" applyAlignment="1" applyProtection="1">
      <alignment horizontal="center" vertical="center"/>
      <protection locked="0"/>
    </xf>
    <xf numFmtId="9" fontId="0" fillId="13" borderId="14" xfId="2" applyFont="1" applyFill="1" applyBorder="1" applyAlignment="1" applyProtection="1">
      <alignment horizontal="center" vertical="center"/>
      <protection locked="0"/>
    </xf>
    <xf numFmtId="9" fontId="0" fillId="13" borderId="13" xfId="0" applyNumberFormat="1" applyFill="1" applyBorder="1" applyAlignment="1" applyProtection="1">
      <alignment horizontal="center" vertical="center"/>
      <protection locked="0"/>
    </xf>
    <xf numFmtId="9" fontId="0" fillId="13" borderId="5" xfId="2" applyFont="1" applyFill="1" applyBorder="1" applyAlignment="1" applyProtection="1">
      <alignment horizontal="center" vertical="center" wrapText="1"/>
      <protection locked="0"/>
    </xf>
    <xf numFmtId="0" fontId="0" fillId="13" borderId="0" xfId="0" applyFill="1" applyProtection="1">
      <protection locked="0"/>
    </xf>
    <xf numFmtId="166" fontId="4" fillId="14" borderId="62" xfId="4" applyNumberFormat="1" applyFont="1" applyFill="1" applyBorder="1" applyAlignment="1" applyProtection="1">
      <alignment horizontal="center" vertical="center" wrapText="1"/>
      <protection locked="0"/>
    </xf>
    <xf numFmtId="9" fontId="4" fillId="0" borderId="2" xfId="2" applyFont="1" applyFill="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164" fontId="0" fillId="0" borderId="14" xfId="1" applyFont="1" applyBorder="1" applyAlignment="1" applyProtection="1">
      <alignment horizontal="right" vertical="center"/>
      <protection locked="0"/>
    </xf>
    <xf numFmtId="164" fontId="0" fillId="0" borderId="0" xfId="1" applyFont="1" applyBorder="1" applyAlignment="1" applyProtection="1">
      <alignment horizontal="right" vertical="center"/>
      <protection locked="0"/>
    </xf>
    <xf numFmtId="9" fontId="8" fillId="15" borderId="65" xfId="2" applyFont="1" applyFill="1" applyBorder="1" applyAlignment="1" applyProtection="1">
      <alignment horizontal="center" vertical="center" wrapText="1"/>
      <protection locked="0"/>
    </xf>
    <xf numFmtId="164" fontId="0" fillId="17" borderId="5" xfId="1" applyFont="1" applyFill="1" applyBorder="1" applyAlignment="1" applyProtection="1">
      <alignment horizontal="right" vertical="center"/>
      <protection locked="0"/>
    </xf>
    <xf numFmtId="164" fontId="0" fillId="0" borderId="13" xfId="0" applyNumberFormat="1" applyBorder="1" applyAlignment="1" applyProtection="1">
      <alignment horizontal="center" vertical="center"/>
      <protection locked="0"/>
    </xf>
    <xf numFmtId="0" fontId="1" fillId="2" borderId="46" xfId="0" applyFont="1" applyFill="1" applyBorder="1" applyAlignment="1" applyProtection="1">
      <alignment horizontal="center" vertical="center" wrapText="1"/>
      <protection locked="0"/>
    </xf>
    <xf numFmtId="3" fontId="0" fillId="0" borderId="0" xfId="0" applyNumberFormat="1" applyProtection="1">
      <protection locked="0"/>
    </xf>
    <xf numFmtId="0" fontId="1" fillId="12" borderId="27" xfId="0" applyFont="1" applyFill="1" applyBorder="1" applyAlignment="1" applyProtection="1">
      <alignment horizontal="center" vertical="center" wrapText="1"/>
      <protection locked="0"/>
    </xf>
    <xf numFmtId="0" fontId="0" fillId="17" borderId="13" xfId="0" applyFill="1" applyBorder="1" applyAlignment="1" applyProtection="1">
      <alignment horizontal="center" vertical="center"/>
      <protection locked="0"/>
    </xf>
    <xf numFmtId="164" fontId="0" fillId="17" borderId="5" xfId="1" applyFont="1" applyFill="1" applyBorder="1" applyAlignment="1" applyProtection="1">
      <alignment horizontal="center" vertical="center"/>
      <protection locked="0"/>
    </xf>
    <xf numFmtId="164" fontId="0" fillId="17" borderId="13" xfId="0" applyNumberFormat="1" applyFill="1" applyBorder="1" applyAlignment="1" applyProtection="1">
      <alignment horizontal="center" vertical="center"/>
      <protection locked="0"/>
    </xf>
    <xf numFmtId="164" fontId="0" fillId="17" borderId="14" xfId="1" applyFont="1" applyFill="1" applyBorder="1" applyAlignment="1" applyProtection="1">
      <alignment horizontal="right" vertical="center"/>
      <protection locked="0"/>
    </xf>
    <xf numFmtId="0" fontId="20" fillId="0" borderId="0" xfId="0" applyFont="1"/>
    <xf numFmtId="0" fontId="1" fillId="17" borderId="0" xfId="0" applyFont="1" applyFill="1" applyAlignment="1" applyProtection="1">
      <alignment horizontal="center" vertical="center" wrapText="1"/>
      <protection locked="0"/>
    </xf>
    <xf numFmtId="0" fontId="0" fillId="17" borderId="0" xfId="0" applyFill="1" applyProtection="1">
      <protection locked="0"/>
    </xf>
    <xf numFmtId="0" fontId="20" fillId="0" borderId="0" xfId="0" applyFont="1" applyAlignment="1">
      <alignment horizontal="center"/>
    </xf>
    <xf numFmtId="0" fontId="0" fillId="0" borderId="77" xfId="0" applyBorder="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1" fillId="0" borderId="79" xfId="0" applyFont="1" applyBorder="1" applyAlignment="1" applyProtection="1">
      <alignment horizontal="left" vertical="center" wrapText="1"/>
      <protection locked="0"/>
    </xf>
    <xf numFmtId="0" fontId="11" fillId="0" borderId="81" xfId="0" applyFont="1" applyBorder="1" applyAlignment="1" applyProtection="1">
      <alignment horizontal="center" vertical="center" wrapText="1"/>
      <protection locked="0"/>
    </xf>
    <xf numFmtId="0" fontId="11" fillId="0" borderId="80" xfId="0" applyFont="1" applyBorder="1" applyAlignment="1" applyProtection="1">
      <alignment horizontal="left" vertical="center" wrapText="1"/>
      <protection locked="0"/>
    </xf>
    <xf numFmtId="0" fontId="11" fillId="0" borderId="82" xfId="0" applyFont="1" applyBorder="1" applyAlignment="1" applyProtection="1">
      <alignment horizontal="left" vertical="center" wrapText="1"/>
      <protection locked="0"/>
    </xf>
    <xf numFmtId="9" fontId="8" fillId="20" borderId="71" xfId="2" applyFont="1" applyFill="1" applyBorder="1" applyAlignment="1" applyProtection="1">
      <alignment horizontal="center" vertical="center" wrapText="1"/>
      <protection locked="0"/>
    </xf>
    <xf numFmtId="9" fontId="8" fillId="20" borderId="83" xfId="2" applyFont="1" applyFill="1" applyBorder="1" applyAlignment="1" applyProtection="1">
      <alignment horizontal="center" vertical="center" wrapText="1"/>
      <protection locked="0"/>
    </xf>
    <xf numFmtId="0" fontId="16" fillId="16" borderId="75" xfId="0" applyFont="1" applyFill="1" applyBorder="1" applyAlignment="1">
      <alignment horizontal="center" vertical="center" wrapText="1"/>
    </xf>
    <xf numFmtId="10" fontId="0" fillId="2" borderId="14" xfId="2" applyNumberFormat="1" applyFont="1" applyFill="1" applyBorder="1" applyAlignment="1" applyProtection="1">
      <alignment horizontal="center" vertical="center"/>
    </xf>
    <xf numFmtId="168" fontId="1" fillId="2" borderId="0" xfId="4" applyNumberFormat="1" applyFont="1" applyFill="1" applyAlignment="1" applyProtection="1">
      <alignment horizontal="center" vertical="center" wrapText="1"/>
      <protection locked="0"/>
    </xf>
    <xf numFmtId="168" fontId="16" fillId="16" borderId="75" xfId="4" applyNumberFormat="1" applyFont="1" applyFill="1" applyBorder="1" applyAlignment="1">
      <alignment horizontal="center" vertical="center" wrapText="1"/>
    </xf>
    <xf numFmtId="168" fontId="0" fillId="0" borderId="0" xfId="4" applyNumberFormat="1" applyFont="1" applyProtection="1">
      <protection locked="0"/>
    </xf>
    <xf numFmtId="169" fontId="1" fillId="2" borderId="0" xfId="5" applyNumberFormat="1" applyFont="1" applyFill="1" applyAlignment="1" applyProtection="1">
      <alignment horizontal="center" vertical="center" wrapText="1"/>
      <protection locked="0"/>
    </xf>
    <xf numFmtId="169" fontId="16" fillId="16" borderId="75" xfId="5" applyNumberFormat="1" applyFont="1" applyFill="1" applyBorder="1" applyAlignment="1">
      <alignment horizontal="center" vertical="center" wrapText="1"/>
    </xf>
    <xf numFmtId="169" fontId="0" fillId="13" borderId="13" xfId="5" applyNumberFormat="1" applyFont="1" applyFill="1" applyBorder="1" applyAlignment="1">
      <alignment horizontal="center" vertical="center"/>
    </xf>
    <xf numFmtId="169" fontId="0" fillId="0" borderId="0" xfId="5" applyNumberFormat="1" applyFont="1" applyProtection="1">
      <protection locked="0"/>
    </xf>
    <xf numFmtId="169" fontId="0" fillId="2" borderId="13" xfId="5" applyNumberFormat="1" applyFont="1" applyFill="1" applyBorder="1" applyAlignment="1">
      <alignment horizontal="center" vertical="center"/>
    </xf>
    <xf numFmtId="9" fontId="8" fillId="21" borderId="84" xfId="2" applyFont="1" applyFill="1" applyBorder="1" applyAlignment="1" applyProtection="1">
      <alignment horizontal="center" vertical="center" wrapText="1"/>
      <protection locked="0"/>
    </xf>
    <xf numFmtId="3" fontId="0" fillId="0" borderId="13" xfId="0" applyNumberFormat="1" applyBorder="1" applyAlignment="1" applyProtection="1">
      <alignment horizontal="center" vertical="center"/>
      <protection locked="0"/>
    </xf>
    <xf numFmtId="0" fontId="15" fillId="0" borderId="73" xfId="0" applyFont="1" applyBorder="1" applyAlignment="1">
      <alignment horizontal="center" vertical="center"/>
    </xf>
    <xf numFmtId="170" fontId="0" fillId="0" borderId="5" xfId="1" applyNumberFormat="1" applyFont="1" applyBorder="1" applyAlignment="1" applyProtection="1">
      <alignment horizontal="right" vertical="center"/>
      <protection locked="0"/>
    </xf>
    <xf numFmtId="0" fontId="23" fillId="0" borderId="13" xfId="0" applyFont="1" applyBorder="1" applyAlignment="1" applyProtection="1">
      <alignment horizontal="left" vertical="center" wrapText="1"/>
      <protection locked="0"/>
    </xf>
    <xf numFmtId="0" fontId="24" fillId="0" borderId="13" xfId="0" applyFont="1" applyBorder="1" applyAlignment="1" applyProtection="1">
      <alignment horizontal="left" vertical="top" wrapText="1"/>
      <protection locked="0"/>
    </xf>
    <xf numFmtId="0" fontId="23" fillId="0" borderId="13" xfId="0" applyFont="1" applyBorder="1" applyAlignment="1" applyProtection="1">
      <alignment horizontal="justify" vertical="center"/>
      <protection locked="0"/>
    </xf>
    <xf numFmtId="0" fontId="23" fillId="0" borderId="13" xfId="0" applyFont="1" applyBorder="1" applyAlignment="1" applyProtection="1">
      <alignment horizontal="justify" vertical="top"/>
      <protection locked="0"/>
    </xf>
    <xf numFmtId="0" fontId="23" fillId="0" borderId="13" xfId="0" applyFont="1" applyBorder="1" applyAlignment="1" applyProtection="1">
      <alignment horizontal="justify" vertical="top" wrapText="1"/>
      <protection locked="0"/>
    </xf>
    <xf numFmtId="0" fontId="24" fillId="0" borderId="73" xfId="0" applyFont="1" applyBorder="1" applyAlignment="1">
      <alignment horizontal="left" vertical="center" wrapText="1"/>
    </xf>
    <xf numFmtId="0" fontId="24" fillId="0" borderId="73" xfId="0" applyFont="1" applyBorder="1" applyAlignment="1">
      <alignment wrapText="1"/>
    </xf>
    <xf numFmtId="0" fontId="24" fillId="0" borderId="73" xfId="0" applyFont="1" applyBorder="1" applyAlignment="1">
      <alignment vertical="center" wrapText="1"/>
    </xf>
    <xf numFmtId="0" fontId="24" fillId="0" borderId="74" xfId="0" applyFont="1" applyBorder="1" applyAlignment="1">
      <alignment wrapText="1"/>
    </xf>
    <xf numFmtId="0" fontId="27" fillId="0" borderId="73" xfId="0" applyFont="1" applyBorder="1" applyAlignment="1">
      <alignment vertical="center" wrapText="1"/>
    </xf>
    <xf numFmtId="0" fontId="1" fillId="9" borderId="36"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1" fillId="8" borderId="44" xfId="0" applyFont="1" applyFill="1" applyBorder="1" applyAlignment="1" applyProtection="1">
      <alignment horizontal="center" vertical="center" wrapText="1"/>
      <protection locked="0"/>
    </xf>
    <xf numFmtId="0" fontId="1" fillId="8" borderId="45" xfId="0" applyFont="1" applyFill="1" applyBorder="1" applyAlignment="1" applyProtection="1">
      <alignment horizontal="center" vertical="center" wrapText="1"/>
      <protection locked="0"/>
    </xf>
    <xf numFmtId="0" fontId="1" fillId="2" borderId="36"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9" fontId="1" fillId="3" borderId="29"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166" fontId="1" fillId="3" borderId="34" xfId="4" applyNumberFormat="1" applyFont="1" applyFill="1" applyBorder="1" applyAlignment="1" applyProtection="1">
      <alignment horizontal="center" vertical="center" wrapText="1"/>
      <protection locked="0"/>
    </xf>
    <xf numFmtId="166" fontId="1" fillId="3" borderId="35" xfId="4" applyNumberFormat="1" applyFont="1" applyFill="1" applyBorder="1" applyAlignment="1" applyProtection="1">
      <alignment horizontal="center" vertical="center" wrapText="1"/>
      <protection locked="0"/>
    </xf>
    <xf numFmtId="166" fontId="1" fillId="3" borderId="32" xfId="4" applyNumberFormat="1" applyFont="1" applyFill="1" applyBorder="1" applyAlignment="1" applyProtection="1">
      <alignment horizontal="center" vertical="center" wrapText="1"/>
      <protection locked="0"/>
    </xf>
    <xf numFmtId="166" fontId="1" fillId="3" borderId="33" xfId="4" applyNumberFormat="1"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6" xfId="0" applyFont="1" applyFill="1" applyBorder="1" applyAlignment="1" applyProtection="1">
      <alignment horizontal="center" vertical="center" wrapText="1"/>
      <protection locked="0"/>
    </xf>
    <xf numFmtId="0" fontId="8" fillId="8" borderId="36"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2" borderId="46"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0" fillId="0" borderId="51" xfId="0" applyBorder="1" applyAlignment="1" applyProtection="1">
      <alignment horizontal="justify" vertical="center"/>
      <protection locked="0"/>
    </xf>
    <xf numFmtId="0" fontId="0" fillId="0" borderId="13" xfId="0" applyBorder="1" applyAlignment="1" applyProtection="1">
      <alignment horizontal="justify" vertical="center"/>
      <protection locked="0"/>
    </xf>
    <xf numFmtId="0" fontId="1" fillId="5" borderId="20" xfId="0" applyFont="1" applyFill="1" applyBorder="1" applyAlignment="1" applyProtection="1">
      <alignment horizontal="center" wrapText="1"/>
      <protection locked="0"/>
    </xf>
    <xf numFmtId="0" fontId="1" fillId="5" borderId="21" xfId="0" applyFont="1" applyFill="1" applyBorder="1" applyAlignment="1" applyProtection="1">
      <alignment horizontal="center" wrapText="1"/>
      <protection locked="0"/>
    </xf>
    <xf numFmtId="9" fontId="8" fillId="3" borderId="18"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6" xfId="2"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41"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1" fillId="4" borderId="47" xfId="0" applyFont="1" applyFill="1" applyBorder="1" applyAlignment="1" applyProtection="1">
      <alignment horizontal="right" vertical="center" wrapText="1"/>
      <protection locked="0"/>
    </xf>
    <xf numFmtId="0" fontId="1" fillId="4" borderId="48" xfId="0" applyFont="1" applyFill="1" applyBorder="1" applyAlignment="1" applyProtection="1">
      <alignment horizontal="right" vertical="center" wrapText="1"/>
      <protection locked="0"/>
    </xf>
    <xf numFmtId="0" fontId="9" fillId="2" borderId="47" xfId="0" applyFont="1" applyFill="1" applyBorder="1" applyAlignment="1" applyProtection="1">
      <alignment horizontal="center"/>
      <protection locked="0"/>
    </xf>
    <xf numFmtId="0" fontId="9" fillId="2" borderId="49" xfId="0" applyFont="1" applyFill="1" applyBorder="1" applyAlignment="1" applyProtection="1">
      <alignment horizontal="center"/>
      <protection locked="0"/>
    </xf>
    <xf numFmtId="0" fontId="9" fillId="2" borderId="48" xfId="0" applyFont="1" applyFill="1" applyBorder="1" applyAlignment="1" applyProtection="1">
      <alignment horizontal="center"/>
      <protection locked="0"/>
    </xf>
    <xf numFmtId="9" fontId="0" fillId="0" borderId="9" xfId="2" applyFont="1" applyBorder="1" applyAlignment="1" applyProtection="1">
      <alignment horizontal="center" vertical="center" wrapText="1"/>
      <protection locked="0"/>
    </xf>
    <xf numFmtId="9" fontId="0" fillId="0" borderId="8" xfId="2"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8" fillId="7" borderId="19"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0" fillId="2" borderId="50" xfId="0" applyFont="1" applyFill="1" applyBorder="1" applyAlignment="1" applyProtection="1">
      <alignment horizontal="left" wrapText="1"/>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6" fillId="0" borderId="6" xfId="0" applyFont="1" applyBorder="1" applyAlignment="1" applyProtection="1">
      <alignment horizontal="center" vertical="center" wrapText="1"/>
      <protection locked="0"/>
    </xf>
    <xf numFmtId="0" fontId="1" fillId="20" borderId="75" xfId="0" applyFont="1" applyFill="1" applyBorder="1" applyAlignment="1" applyProtection="1">
      <alignment horizontal="center" vertical="center" wrapText="1"/>
      <protection locked="0"/>
    </xf>
    <xf numFmtId="0" fontId="23" fillId="0" borderId="51" xfId="0" applyFont="1" applyBorder="1" applyAlignment="1" applyProtection="1">
      <alignment horizontal="justify" vertical="center" wrapText="1"/>
      <protection locked="0"/>
    </xf>
    <xf numFmtId="0" fontId="23" fillId="0" borderId="13" xfId="0" applyFont="1" applyBorder="1" applyAlignment="1" applyProtection="1">
      <alignment horizontal="justify" vertical="center"/>
      <protection locked="0"/>
    </xf>
    <xf numFmtId="0" fontId="22" fillId="19" borderId="75" xfId="0" applyFont="1" applyFill="1" applyBorder="1" applyAlignment="1" applyProtection="1">
      <alignment horizontal="center" vertical="center"/>
      <protection locked="0"/>
    </xf>
    <xf numFmtId="0" fontId="11" fillId="0" borderId="80" xfId="0" applyFont="1" applyBorder="1" applyAlignment="1" applyProtection="1">
      <alignment horizontal="left" vertical="center" wrapText="1"/>
      <protection locked="0"/>
    </xf>
    <xf numFmtId="0" fontId="11" fillId="0" borderId="76" xfId="0" applyFont="1" applyBorder="1" applyAlignment="1" applyProtection="1">
      <alignment horizontal="left" vertical="center" wrapText="1"/>
      <protection locked="0"/>
    </xf>
    <xf numFmtId="0" fontId="19" fillId="2" borderId="0" xfId="0" applyFont="1" applyFill="1" applyAlignment="1" applyProtection="1">
      <alignment horizontal="center" vertical="center" wrapText="1"/>
      <protection locked="0"/>
    </xf>
    <xf numFmtId="0" fontId="18" fillId="0" borderId="0" xfId="0" applyFont="1" applyAlignment="1">
      <alignment horizontal="center" vertical="center" wrapText="1"/>
    </xf>
    <xf numFmtId="0" fontId="18" fillId="0" borderId="46" xfId="0" applyFont="1" applyBorder="1" applyAlignment="1">
      <alignment vertical="center" wrapText="1"/>
    </xf>
    <xf numFmtId="9" fontId="8" fillId="15" borderId="71" xfId="2" applyFont="1" applyFill="1" applyBorder="1" applyAlignment="1" applyProtection="1">
      <alignment horizontal="center" vertical="center" wrapText="1"/>
      <protection locked="0"/>
    </xf>
    <xf numFmtId="0" fontId="1" fillId="12" borderId="67" xfId="0" applyFont="1" applyFill="1" applyBorder="1" applyAlignment="1" applyProtection="1">
      <alignment horizontal="center" vertical="center" wrapText="1"/>
      <protection locked="0"/>
    </xf>
    <xf numFmtId="0" fontId="1" fillId="12" borderId="68" xfId="0" applyFont="1" applyFill="1" applyBorder="1" applyAlignment="1" applyProtection="1">
      <alignment horizontal="center" vertical="center" wrapText="1"/>
      <protection locked="0"/>
    </xf>
    <xf numFmtId="0" fontId="11" fillId="0" borderId="80"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21" fillId="8" borderId="75" xfId="0" applyFont="1" applyFill="1" applyBorder="1" applyAlignment="1" applyProtection="1">
      <alignment horizontal="center" vertical="center" wrapText="1"/>
      <protection locked="0"/>
    </xf>
    <xf numFmtId="0" fontId="11" fillId="0" borderId="80" xfId="0" applyFont="1" applyBorder="1" applyAlignment="1" applyProtection="1">
      <alignment vertical="center" wrapText="1"/>
      <protection locked="0"/>
    </xf>
    <xf numFmtId="0" fontId="11" fillId="0" borderId="81" xfId="0" applyFont="1" applyBorder="1" applyAlignment="1" applyProtection="1">
      <alignment vertical="center" wrapText="1"/>
      <protection locked="0"/>
    </xf>
    <xf numFmtId="0" fontId="11" fillId="0" borderId="76" xfId="0" applyFont="1" applyBorder="1" applyAlignment="1" applyProtection="1">
      <alignment vertical="center" wrapText="1"/>
      <protection locked="0"/>
    </xf>
    <xf numFmtId="9" fontId="8" fillId="15" borderId="70" xfId="2" applyFont="1" applyFill="1" applyBorder="1" applyAlignment="1" applyProtection="1">
      <alignment horizontal="center" vertical="center" wrapText="1"/>
      <protection locked="0"/>
    </xf>
    <xf numFmtId="9" fontId="8" fillId="15" borderId="72" xfId="2"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7" fillId="2" borderId="63" xfId="0" applyFont="1" applyFill="1" applyBorder="1" applyAlignment="1" applyProtection="1">
      <alignment horizontal="center" vertical="center"/>
      <protection locked="0"/>
    </xf>
    <xf numFmtId="9" fontId="8" fillId="18" borderId="64" xfId="2" applyFont="1" applyFill="1" applyBorder="1" applyAlignment="1" applyProtection="1">
      <alignment horizontal="center" vertical="center" wrapText="1"/>
      <protection locked="0"/>
    </xf>
    <xf numFmtId="9" fontId="8" fillId="18" borderId="14" xfId="2" applyFont="1" applyFill="1" applyBorder="1" applyAlignment="1" applyProtection="1">
      <alignment horizontal="center" vertical="center" wrapText="1"/>
      <protection locked="0"/>
    </xf>
    <xf numFmtId="9" fontId="8" fillId="18" borderId="2" xfId="2" applyFont="1" applyFill="1" applyBorder="1" applyAlignment="1" applyProtection="1">
      <alignment horizontal="center" vertical="center" wrapText="1"/>
      <protection locked="0"/>
    </xf>
    <xf numFmtId="9" fontId="8" fillId="18" borderId="66" xfId="2" applyFont="1" applyFill="1" applyBorder="1" applyAlignment="1" applyProtection="1">
      <alignment horizontal="center" vertical="center" wrapText="1"/>
      <protection locked="0"/>
    </xf>
    <xf numFmtId="0" fontId="1" fillId="12" borderId="69" xfId="0" applyFont="1" applyFill="1" applyBorder="1" applyAlignment="1" applyProtection="1">
      <alignment horizontal="center" vertical="center" wrapText="1"/>
      <protection locked="0"/>
    </xf>
    <xf numFmtId="0" fontId="1" fillId="12" borderId="78" xfId="0" applyFont="1" applyFill="1" applyBorder="1" applyAlignment="1" applyProtection="1">
      <alignment horizontal="center" vertical="center" wrapText="1"/>
      <protection locked="0"/>
    </xf>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DCBBA7DD-083B-41C9-9D34-831DC60AAEFA}"/>
  </tableStyles>
  <colors>
    <mruColors>
      <color rgb="FFA7E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1ED59FF-642E-4E84-ABEC-A6784F80AF38}"/>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3056DCFC-8633-44F8-AADA-514A652BB5F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409575</xdr:colOff>
      <xdr:row>0</xdr:row>
      <xdr:rowOff>123825</xdr:rowOff>
    </xdr:from>
    <xdr:to>
      <xdr:col>2</xdr:col>
      <xdr:colOff>1838325</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95CE3B7-5F56-4D29-9ED0-6EC4E3F51CC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8899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39</xdr:row>
      <xdr:rowOff>0</xdr:rowOff>
    </xdr:from>
    <xdr:to>
      <xdr:col>31</xdr:col>
      <xdr:colOff>289945</xdr:colOff>
      <xdr:row>42</xdr:row>
      <xdr:rowOff>174625</xdr:rowOff>
    </xdr:to>
    <xdr:pic>
      <xdr:nvPicPr>
        <xdr:cNvPr id="5" name="Image 4">
          <a:extLst>
            <a:ext uri="{FF2B5EF4-FFF2-40B4-BE49-F238E27FC236}">
              <a16:creationId xmlns:a16="http://schemas.microsoft.com/office/drawing/2014/main" id="{C6F1E1DB-EE9C-406C-A09A-0AB80A3940EF}"/>
            </a:ext>
          </a:extLst>
        </xdr:cNvPr>
        <xdr:cNvPicPr>
          <a:picLocks/>
        </xdr:cNvPicPr>
      </xdr:nvPicPr>
      <xdr:blipFill>
        <a:blip xmlns:r="http://schemas.openxmlformats.org/officeDocument/2006/relationships" r:embed="rId2" cstate="print"/>
        <a:stretch>
          <a:fillRect/>
        </a:stretch>
      </xdr:blipFill>
      <xdr:spPr>
        <a:xfrm>
          <a:off x="5334000" y="41338500"/>
          <a:ext cx="4738687" cy="746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opLeftCell="A30" workbookViewId="0">
      <selection activeCell="A30" sqref="A30"/>
    </sheetView>
  </sheetViews>
  <sheetFormatPr defaultColWidth="11.5703125" defaultRowHeight="14.45"/>
  <cols>
    <col min="1" max="1" width="38.5703125" bestFit="1" customWidth="1"/>
    <col min="2" max="2" width="12.42578125" customWidth="1"/>
    <col min="3" max="3" width="10.5703125" customWidth="1"/>
    <col min="4" max="4" width="14.42578125" bestFit="1" customWidth="1"/>
    <col min="5" max="5" width="54.42578125" customWidth="1"/>
    <col min="6" max="6" width="15.42578125" customWidth="1"/>
    <col min="7" max="20" width="16.42578125" customWidth="1"/>
  </cols>
  <sheetData>
    <row r="1" spans="1:20">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c r="A4" t="s">
        <v>37</v>
      </c>
      <c r="E4" t="s">
        <v>38</v>
      </c>
      <c r="F4" t="s">
        <v>39</v>
      </c>
      <c r="G4" t="s">
        <v>40</v>
      </c>
      <c r="I4" t="s">
        <v>41</v>
      </c>
      <c r="J4" t="s">
        <v>42</v>
      </c>
      <c r="K4" t="s">
        <v>43</v>
      </c>
      <c r="L4" t="s">
        <v>44</v>
      </c>
      <c r="M4" t="s">
        <v>45</v>
      </c>
      <c r="N4" t="s">
        <v>46</v>
      </c>
      <c r="O4" t="s">
        <v>47</v>
      </c>
      <c r="P4" t="s">
        <v>48</v>
      </c>
      <c r="R4" t="s">
        <v>49</v>
      </c>
      <c r="T4" t="s">
        <v>50</v>
      </c>
    </row>
    <row r="5" spans="1:20">
      <c r="A5" t="s">
        <v>51</v>
      </c>
      <c r="F5" t="s">
        <v>52</v>
      </c>
      <c r="G5" t="s">
        <v>53</v>
      </c>
      <c r="I5" t="s">
        <v>54</v>
      </c>
      <c r="J5" t="s">
        <v>55</v>
      </c>
      <c r="K5" t="s">
        <v>56</v>
      </c>
      <c r="M5" t="s">
        <v>57</v>
      </c>
      <c r="N5" t="s">
        <v>58</v>
      </c>
      <c r="O5" t="s">
        <v>59</v>
      </c>
      <c r="P5" t="s">
        <v>60</v>
      </c>
      <c r="T5" t="s">
        <v>61</v>
      </c>
    </row>
    <row r="6" spans="1:20">
      <c r="A6" t="s">
        <v>62</v>
      </c>
      <c r="G6" t="s">
        <v>63</v>
      </c>
      <c r="I6" t="s">
        <v>64</v>
      </c>
      <c r="K6" t="s">
        <v>65</v>
      </c>
      <c r="M6" t="s">
        <v>66</v>
      </c>
      <c r="N6" t="s">
        <v>67</v>
      </c>
      <c r="O6" t="s">
        <v>68</v>
      </c>
      <c r="P6" t="s">
        <v>69</v>
      </c>
    </row>
    <row r="7" spans="1:20">
      <c r="A7" t="s">
        <v>70</v>
      </c>
      <c r="K7" t="s">
        <v>71</v>
      </c>
      <c r="M7" t="s">
        <v>72</v>
      </c>
      <c r="O7" t="s">
        <v>73</v>
      </c>
      <c r="P7" t="s">
        <v>74</v>
      </c>
    </row>
    <row r="8" spans="1:20">
      <c r="A8" t="s">
        <v>5</v>
      </c>
      <c r="K8" t="s">
        <v>75</v>
      </c>
      <c r="M8" t="s">
        <v>76</v>
      </c>
      <c r="O8" t="s">
        <v>77</v>
      </c>
      <c r="P8" t="s">
        <v>78</v>
      </c>
    </row>
    <row r="9" spans="1:20">
      <c r="A9" t="s">
        <v>79</v>
      </c>
      <c r="K9" t="s">
        <v>80</v>
      </c>
      <c r="M9" t="s">
        <v>81</v>
      </c>
      <c r="P9" t="s">
        <v>82</v>
      </c>
    </row>
    <row r="10" spans="1:20">
      <c r="A10" t="s">
        <v>83</v>
      </c>
    </row>
    <row r="11" spans="1:20">
      <c r="A11" t="s">
        <v>84</v>
      </c>
      <c r="E11" t="s">
        <v>85</v>
      </c>
    </row>
    <row r="12" spans="1:20">
      <c r="A12" t="s">
        <v>14</v>
      </c>
      <c r="E12" s="8" t="s">
        <v>86</v>
      </c>
    </row>
    <row r="13" spans="1:20">
      <c r="A13" t="s">
        <v>16</v>
      </c>
      <c r="E13" s="5" t="s">
        <v>87</v>
      </c>
    </row>
    <row r="14" spans="1:20">
      <c r="A14" t="s">
        <v>7</v>
      </c>
    </row>
    <row r="15" spans="1:20">
      <c r="A15" t="s">
        <v>10</v>
      </c>
    </row>
    <row r="16" spans="1:20">
      <c r="A16" t="s">
        <v>88</v>
      </c>
    </row>
    <row r="17" spans="1:6">
      <c r="A17" t="s">
        <v>89</v>
      </c>
      <c r="E17" t="s">
        <v>90</v>
      </c>
    </row>
    <row r="18" spans="1:6">
      <c r="A18" t="s">
        <v>3</v>
      </c>
      <c r="E18" s="7" t="s">
        <v>91</v>
      </c>
      <c r="F18" s="7"/>
    </row>
    <row r="19" spans="1:6">
      <c r="A19" t="s">
        <v>92</v>
      </c>
      <c r="E19" s="6" t="s">
        <v>93</v>
      </c>
    </row>
    <row r="20" spans="1:6">
      <c r="E20" s="2" t="s">
        <v>94</v>
      </c>
      <c r="F20" s="3"/>
    </row>
    <row r="26" spans="1:6">
      <c r="D26" s="4" t="s">
        <v>95</v>
      </c>
      <c r="E26" s="4" t="s">
        <v>96</v>
      </c>
      <c r="F26" s="4" t="s">
        <v>97</v>
      </c>
    </row>
    <row r="27" spans="1:6">
      <c r="D27">
        <v>2020</v>
      </c>
      <c r="E27" s="1" t="s">
        <v>98</v>
      </c>
      <c r="F27" t="s">
        <v>99</v>
      </c>
    </row>
    <row r="28" spans="1:6">
      <c r="D28">
        <v>2021</v>
      </c>
      <c r="E28" s="1" t="s">
        <v>100</v>
      </c>
      <c r="F28" t="s">
        <v>101</v>
      </c>
    </row>
    <row r="29" spans="1:6">
      <c r="D29">
        <v>2022</v>
      </c>
      <c r="E29" s="1" t="s">
        <v>102</v>
      </c>
    </row>
    <row r="30" spans="1:6">
      <c r="D30">
        <v>2023</v>
      </c>
      <c r="E30" s="1"/>
    </row>
    <row r="31" spans="1:6">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8"/>
  <sheetViews>
    <sheetView showGridLines="0" topLeftCell="A6" zoomScale="85" zoomScaleNormal="85" workbookViewId="0">
      <pane ySplit="6" topLeftCell="A12" activePane="bottomLeft" state="frozen"/>
      <selection pane="bottomLeft" activeCell="J8" sqref="J8:K11"/>
      <selection activeCell="A6" sqref="A6"/>
    </sheetView>
  </sheetViews>
  <sheetFormatPr defaultColWidth="11.42578125" defaultRowHeight="14.45"/>
  <cols>
    <col min="1" max="1" width="29" style="28" customWidth="1"/>
    <col min="2" max="2" width="29" style="14" customWidth="1"/>
    <col min="3" max="3" width="34.5703125" style="14" customWidth="1"/>
    <col min="4" max="4" width="19.42578125" style="14" customWidth="1"/>
    <col min="5" max="5" width="19.5703125" style="14" customWidth="1"/>
    <col min="6" max="6" width="16.42578125" style="39" customWidth="1"/>
    <col min="7" max="7" width="25.42578125" style="39" customWidth="1"/>
    <col min="8" max="11" width="16.5703125" style="38" customWidth="1"/>
    <col min="12" max="12" width="15.42578125" style="14" customWidth="1"/>
    <col min="13" max="13" width="19.5703125" style="14" customWidth="1"/>
    <col min="14" max="14" width="19.42578125" style="14" customWidth="1"/>
    <col min="15" max="15" width="19.5703125" style="14" customWidth="1"/>
    <col min="16" max="16" width="26" style="14" customWidth="1"/>
    <col min="17" max="17" width="24.42578125" style="14" customWidth="1"/>
    <col min="18" max="18" width="65.5703125" style="14" customWidth="1"/>
    <col min="19" max="19" width="19.5703125" style="42" customWidth="1"/>
    <col min="20" max="20" width="19.5703125" style="14" customWidth="1"/>
    <col min="21" max="21" width="27.5703125" style="14" customWidth="1"/>
    <col min="22" max="22" width="19.5703125" style="14" customWidth="1"/>
    <col min="23" max="23" width="28.5703125" style="14" customWidth="1"/>
    <col min="24" max="24" width="33" style="14" customWidth="1"/>
    <col min="25" max="25" width="42.42578125" style="14" customWidth="1"/>
    <col min="26" max="16384" width="11.42578125" style="14"/>
  </cols>
  <sheetData>
    <row r="1" spans="1:25" ht="75" customHeight="1">
      <c r="A1" s="13"/>
      <c r="B1" s="13"/>
      <c r="C1" s="206" t="s">
        <v>103</v>
      </c>
      <c r="D1" s="206"/>
      <c r="E1" s="206"/>
      <c r="F1" s="206"/>
      <c r="G1" s="206"/>
      <c r="H1" s="206"/>
      <c r="I1" s="206"/>
      <c r="J1" s="206"/>
      <c r="K1" s="206"/>
      <c r="L1" s="206"/>
      <c r="M1" s="206"/>
      <c r="N1" s="206"/>
      <c r="O1" s="206"/>
      <c r="P1" s="206"/>
      <c r="Q1" s="206"/>
      <c r="R1" s="206"/>
      <c r="S1" s="206"/>
      <c r="T1" s="206"/>
      <c r="U1" s="206"/>
      <c r="V1" s="206"/>
      <c r="W1" s="206"/>
      <c r="X1" s="206"/>
      <c r="Y1" s="206"/>
    </row>
    <row r="2" spans="1:25" ht="26.25" customHeight="1">
      <c r="A2" s="33" t="s">
        <v>104</v>
      </c>
      <c r="B2" s="209" t="s">
        <v>6</v>
      </c>
      <c r="C2" s="210"/>
      <c r="D2" s="210"/>
      <c r="E2" s="210"/>
      <c r="F2" s="210"/>
      <c r="G2" s="211"/>
      <c r="H2" s="207" t="s">
        <v>105</v>
      </c>
      <c r="I2" s="208"/>
      <c r="J2" s="209" t="s">
        <v>40</v>
      </c>
      <c r="K2" s="210"/>
      <c r="L2" s="210"/>
      <c r="M2" s="210"/>
      <c r="N2" s="210"/>
      <c r="O2" s="210"/>
      <c r="P2" s="210"/>
      <c r="Q2" s="210"/>
      <c r="R2" s="210"/>
      <c r="S2" s="210"/>
      <c r="T2" s="210"/>
      <c r="U2" s="210"/>
      <c r="V2" s="210"/>
      <c r="W2" s="210"/>
      <c r="X2" s="210"/>
      <c r="Y2" s="210"/>
    </row>
    <row r="3" spans="1:25" ht="26.25" customHeight="1">
      <c r="A3" s="33" t="s">
        <v>106</v>
      </c>
      <c r="B3" s="209"/>
      <c r="C3" s="210"/>
      <c r="D3" s="210"/>
      <c r="E3" s="210"/>
      <c r="F3" s="210"/>
      <c r="G3" s="211"/>
      <c r="H3" s="40"/>
      <c r="I3" s="43" t="s">
        <v>107</v>
      </c>
      <c r="J3" s="209"/>
      <c r="K3" s="210"/>
      <c r="L3" s="210"/>
      <c r="M3" s="210"/>
      <c r="N3" s="210"/>
      <c r="O3" s="210"/>
      <c r="P3" s="210"/>
      <c r="Q3" s="210"/>
      <c r="R3" s="210"/>
      <c r="S3" s="210"/>
      <c r="T3" s="210"/>
      <c r="U3" s="210"/>
      <c r="V3" s="210"/>
      <c r="W3" s="210"/>
      <c r="X3" s="210"/>
      <c r="Y3" s="210"/>
    </row>
    <row r="4" spans="1:25" ht="27.75" customHeight="1">
      <c r="A4" s="15" t="s">
        <v>108</v>
      </c>
      <c r="B4" s="209">
        <v>2022</v>
      </c>
      <c r="C4" s="210"/>
      <c r="D4" s="210"/>
      <c r="E4" s="210"/>
      <c r="F4" s="210"/>
      <c r="G4" s="211"/>
      <c r="H4" s="207" t="s">
        <v>109</v>
      </c>
      <c r="I4" s="208"/>
      <c r="J4" s="209" t="s">
        <v>98</v>
      </c>
      <c r="K4" s="210"/>
      <c r="L4" s="210"/>
      <c r="M4" s="210"/>
      <c r="N4" s="210"/>
      <c r="O4" s="210"/>
      <c r="P4" s="210"/>
      <c r="Q4" s="210"/>
      <c r="R4" s="210"/>
      <c r="S4" s="210"/>
      <c r="T4" s="210"/>
      <c r="U4" s="210"/>
      <c r="V4" s="210"/>
      <c r="W4" s="210"/>
      <c r="X4" s="210"/>
      <c r="Y4" s="210"/>
    </row>
    <row r="5" spans="1:25" ht="38.25" customHeight="1">
      <c r="A5" s="15" t="s">
        <v>85</v>
      </c>
      <c r="B5" s="209" t="s">
        <v>87</v>
      </c>
      <c r="C5" s="210"/>
      <c r="D5" s="210"/>
      <c r="E5" s="210"/>
      <c r="F5" s="210"/>
      <c r="G5" s="211"/>
      <c r="H5" s="207" t="s">
        <v>90</v>
      </c>
      <c r="I5" s="208"/>
      <c r="J5" s="209" t="s">
        <v>91</v>
      </c>
      <c r="K5" s="210"/>
      <c r="L5" s="210"/>
      <c r="M5" s="210"/>
      <c r="N5" s="210"/>
      <c r="O5" s="210"/>
      <c r="P5" s="210"/>
      <c r="Q5" s="210"/>
      <c r="R5" s="210"/>
      <c r="S5" s="210"/>
      <c r="T5" s="210"/>
      <c r="U5" s="210"/>
      <c r="V5" s="210"/>
      <c r="W5" s="210"/>
      <c r="X5" s="210"/>
      <c r="Y5" s="210"/>
    </row>
    <row r="6" spans="1:25" ht="19.5" customHeight="1" thickBot="1">
      <c r="A6" s="219" t="s">
        <v>110</v>
      </c>
      <c r="B6" s="219"/>
      <c r="C6" s="219"/>
      <c r="D6" s="219"/>
      <c r="E6" s="219"/>
      <c r="F6" s="219"/>
      <c r="G6" s="219"/>
      <c r="H6" s="219"/>
      <c r="I6" s="219"/>
      <c r="J6" s="219"/>
      <c r="K6" s="219"/>
      <c r="L6" s="219"/>
      <c r="M6" s="219"/>
      <c r="N6" s="219"/>
      <c r="O6" s="219"/>
      <c r="P6" s="219"/>
      <c r="Q6" s="219"/>
      <c r="R6" s="219"/>
      <c r="S6" s="219"/>
      <c r="T6" s="219"/>
      <c r="U6" s="219"/>
      <c r="V6" s="219"/>
      <c r="W6" s="219"/>
      <c r="X6" s="219"/>
      <c r="Y6" s="219"/>
    </row>
    <row r="7" spans="1:25" ht="15" thickBot="1">
      <c r="A7" s="190" t="s">
        <v>111</v>
      </c>
      <c r="B7" s="191"/>
      <c r="C7" s="191"/>
      <c r="D7" s="191"/>
      <c r="E7" s="191"/>
      <c r="F7" s="191"/>
      <c r="G7" s="191"/>
      <c r="H7" s="34"/>
      <c r="I7" s="34"/>
      <c r="J7" s="34"/>
      <c r="K7" s="34"/>
      <c r="L7" s="217" t="s">
        <v>112</v>
      </c>
      <c r="M7" s="218"/>
      <c r="N7" s="218"/>
      <c r="O7" s="218"/>
      <c r="P7" s="218"/>
      <c r="Q7" s="218"/>
      <c r="R7" s="218"/>
      <c r="S7" s="218"/>
      <c r="T7" s="218"/>
      <c r="U7" s="218"/>
      <c r="V7" s="218"/>
      <c r="W7" s="218"/>
      <c r="X7" s="218"/>
      <c r="Y7" s="218"/>
    </row>
    <row r="8" spans="1:25" ht="18" customHeight="1">
      <c r="A8" s="180" t="s">
        <v>113</v>
      </c>
      <c r="B8" s="181"/>
      <c r="C8" s="181" t="s">
        <v>114</v>
      </c>
      <c r="D8" s="196" t="s">
        <v>115</v>
      </c>
      <c r="E8" s="181" t="s">
        <v>116</v>
      </c>
      <c r="F8" s="192" t="s">
        <v>117</v>
      </c>
      <c r="G8" s="192" t="s">
        <v>118</v>
      </c>
      <c r="H8" s="199" t="s">
        <v>119</v>
      </c>
      <c r="I8" s="200"/>
      <c r="J8" s="164" t="s">
        <v>120</v>
      </c>
      <c r="K8" s="165"/>
      <c r="L8" s="162"/>
      <c r="M8" s="163"/>
      <c r="N8" s="163"/>
      <c r="O8" s="163"/>
      <c r="P8" s="16"/>
      <c r="Q8" s="16"/>
      <c r="R8" s="16"/>
      <c r="S8" s="175"/>
      <c r="T8" s="176"/>
      <c r="U8" s="176"/>
      <c r="V8" s="176"/>
      <c r="W8" s="176"/>
      <c r="X8" s="176"/>
      <c r="Y8" s="176"/>
    </row>
    <row r="9" spans="1:25" ht="18" customHeight="1">
      <c r="A9" s="182"/>
      <c r="B9" s="183"/>
      <c r="C9" s="183"/>
      <c r="D9" s="197"/>
      <c r="E9" s="183"/>
      <c r="F9" s="193"/>
      <c r="G9" s="193"/>
      <c r="H9" s="201"/>
      <c r="I9" s="202"/>
      <c r="J9" s="166"/>
      <c r="K9" s="167"/>
      <c r="L9" s="172" t="s">
        <v>121</v>
      </c>
      <c r="M9" s="173"/>
      <c r="N9" s="173"/>
      <c r="O9" s="173"/>
      <c r="P9" s="173"/>
      <c r="Q9" s="173"/>
      <c r="R9" s="174"/>
      <c r="S9" s="158" t="s">
        <v>122</v>
      </c>
      <c r="T9" s="159"/>
      <c r="U9" s="159"/>
      <c r="V9" s="159"/>
      <c r="W9" s="159"/>
      <c r="X9" s="159"/>
      <c r="Y9" s="159"/>
    </row>
    <row r="10" spans="1:25" ht="18" customHeight="1" thickBot="1">
      <c r="A10" s="184"/>
      <c r="B10" s="185"/>
      <c r="C10" s="185"/>
      <c r="D10" s="197"/>
      <c r="E10" s="185"/>
      <c r="F10" s="194"/>
      <c r="G10" s="194"/>
      <c r="H10" s="168" t="s">
        <v>123</v>
      </c>
      <c r="I10" s="170" t="s">
        <v>124</v>
      </c>
      <c r="J10" s="168" t="s">
        <v>123</v>
      </c>
      <c r="K10" s="170" t="s">
        <v>124</v>
      </c>
      <c r="L10" s="162" t="s">
        <v>125</v>
      </c>
      <c r="M10" s="163"/>
      <c r="N10" s="163"/>
      <c r="O10" s="163"/>
      <c r="P10" s="163"/>
      <c r="Q10" s="163"/>
      <c r="R10" s="177"/>
      <c r="S10" s="160" t="s">
        <v>125</v>
      </c>
      <c r="T10" s="161"/>
      <c r="U10" s="161"/>
      <c r="V10" s="161"/>
      <c r="W10" s="161"/>
      <c r="X10" s="161"/>
      <c r="Y10" s="161"/>
    </row>
    <row r="11" spans="1:25" ht="47.25" customHeight="1" thickBot="1">
      <c r="A11" s="186"/>
      <c r="B11" s="187"/>
      <c r="C11" s="187"/>
      <c r="D11" s="198"/>
      <c r="E11" s="187"/>
      <c r="F11" s="195"/>
      <c r="G11" s="195"/>
      <c r="H11" s="169"/>
      <c r="I11" s="171"/>
      <c r="J11" s="169"/>
      <c r="K11" s="171"/>
      <c r="L11" s="17" t="s">
        <v>126</v>
      </c>
      <c r="M11" s="17" t="s">
        <v>127</v>
      </c>
      <c r="N11" s="18" t="s">
        <v>128</v>
      </c>
      <c r="O11" s="18" t="s">
        <v>129</v>
      </c>
      <c r="P11" s="19" t="s">
        <v>130</v>
      </c>
      <c r="Q11" s="19" t="s">
        <v>131</v>
      </c>
      <c r="R11" s="31" t="s">
        <v>132</v>
      </c>
      <c r="S11" s="41" t="s">
        <v>126</v>
      </c>
      <c r="T11" s="20" t="s">
        <v>127</v>
      </c>
      <c r="U11" s="29" t="s">
        <v>128</v>
      </c>
      <c r="V11" s="29" t="s">
        <v>129</v>
      </c>
      <c r="W11" s="30" t="s">
        <v>130</v>
      </c>
      <c r="X11" s="30" t="s">
        <v>131</v>
      </c>
      <c r="Y11" s="20" t="s">
        <v>132</v>
      </c>
    </row>
    <row r="12" spans="1:25" ht="87">
      <c r="A12" s="178" t="s">
        <v>133</v>
      </c>
      <c r="B12" s="32" t="s">
        <v>134</v>
      </c>
      <c r="C12" s="32" t="s">
        <v>134</v>
      </c>
      <c r="D12" s="32" t="s">
        <v>135</v>
      </c>
      <c r="E12" s="45" t="s">
        <v>101</v>
      </c>
      <c r="F12" s="23" t="s">
        <v>136</v>
      </c>
      <c r="G12" s="23" t="s">
        <v>136</v>
      </c>
      <c r="H12" s="35">
        <v>109</v>
      </c>
      <c r="I12" s="21">
        <v>2335691983</v>
      </c>
      <c r="J12" s="35">
        <v>134</v>
      </c>
      <c r="K12" s="21">
        <v>6846464064</v>
      </c>
      <c r="L12" s="72">
        <v>112</v>
      </c>
      <c r="M12" s="21">
        <v>3590191071</v>
      </c>
      <c r="N12" s="11">
        <f>IFERROR((1-(L12/H12)),0)</f>
        <v>-2.7522935779816571E-2</v>
      </c>
      <c r="O12" s="11">
        <f>IFERROR((1-(M12/I12)),0)</f>
        <v>-0.53709953929314835</v>
      </c>
      <c r="P12" s="12">
        <f>IFERROR((N12/G12),0)</f>
        <v>0</v>
      </c>
      <c r="Q12" s="12">
        <f>IFERROR((O12/F12),0)</f>
        <v>0</v>
      </c>
      <c r="R12" s="61" t="s">
        <v>137</v>
      </c>
      <c r="S12" s="62">
        <f>L12</f>
        <v>112</v>
      </c>
      <c r="T12" s="63">
        <f>+M12</f>
        <v>3590191071</v>
      </c>
      <c r="U12" s="9">
        <f>IFERROR((1-(S12/J12)),0)</f>
        <v>0.16417910447761197</v>
      </c>
      <c r="V12" s="9">
        <f>IFERROR((1-(T12/K12)),0)</f>
        <v>0.47561382964413668</v>
      </c>
      <c r="W12" s="10">
        <f>IFERROR((U12/G12),0)</f>
        <v>0</v>
      </c>
      <c r="X12" s="10">
        <f>IFERROR((V12/F12),0)</f>
        <v>0</v>
      </c>
      <c r="Y12" s="49" t="s">
        <v>138</v>
      </c>
    </row>
    <row r="13" spans="1:25" s="106" customFormat="1" ht="99" customHeight="1">
      <c r="A13" s="179"/>
      <c r="B13" s="92" t="s">
        <v>139</v>
      </c>
      <c r="C13" s="92" t="s">
        <v>140</v>
      </c>
      <c r="D13" s="92" t="s">
        <v>141</v>
      </c>
      <c r="E13" s="93" t="s">
        <v>99</v>
      </c>
      <c r="F13" s="94">
        <v>0.02</v>
      </c>
      <c r="G13" s="94">
        <v>0</v>
      </c>
      <c r="H13" s="95">
        <v>525.5</v>
      </c>
      <c r="I13" s="96">
        <v>7976893</v>
      </c>
      <c r="J13" s="95">
        <v>983.5</v>
      </c>
      <c r="K13" s="97">
        <v>15166439</v>
      </c>
      <c r="L13" s="95">
        <v>257</v>
      </c>
      <c r="M13" s="97">
        <v>3823100</v>
      </c>
      <c r="N13" s="98">
        <f>IFERROR((1-(L13/H13)),0)</f>
        <v>0.51094196003805892</v>
      </c>
      <c r="O13" s="98">
        <f t="shared" ref="O13:O33" si="0">IFERROR((1-(M13/I13)),0)</f>
        <v>0.52072818326634196</v>
      </c>
      <c r="P13" s="99">
        <f t="shared" ref="P13:P33" si="1">IFERROR((N13/G13),0)</f>
        <v>0</v>
      </c>
      <c r="Q13" s="99">
        <f t="shared" ref="Q13:Q33" si="2">IFERROR((O13/F13),0)</f>
        <v>26.036409163317096</v>
      </c>
      <c r="R13" s="100" t="s">
        <v>142</v>
      </c>
      <c r="S13" s="101">
        <f>L13</f>
        <v>257</v>
      </c>
      <c r="T13" s="102">
        <f t="shared" ref="T13:T34" si="3">+M13</f>
        <v>3823100</v>
      </c>
      <c r="U13" s="103">
        <f t="shared" ref="U13:U34" si="4">IFERROR((1-(S13/J13)),0)</f>
        <v>0.73868835790543974</v>
      </c>
      <c r="V13" s="103">
        <f t="shared" ref="V13:V34" si="5">IFERROR((1-(T13/K13)),0)</f>
        <v>0.74792368861273228</v>
      </c>
      <c r="W13" s="104">
        <f t="shared" ref="W13:W34" si="6">IFERROR((U13/G13),0)</f>
        <v>0</v>
      </c>
      <c r="X13" s="104">
        <f t="shared" ref="X13:X34" si="7">IFERROR((V13/F13),0)</f>
        <v>37.396184430636616</v>
      </c>
      <c r="Y13" s="105" t="s">
        <v>138</v>
      </c>
    </row>
    <row r="14" spans="1:25" ht="87">
      <c r="A14" s="44" t="s">
        <v>143</v>
      </c>
      <c r="B14" s="32" t="s">
        <v>134</v>
      </c>
      <c r="C14" s="32" t="s">
        <v>134</v>
      </c>
      <c r="D14" s="32" t="s">
        <v>135</v>
      </c>
      <c r="E14" s="45" t="s">
        <v>101</v>
      </c>
      <c r="F14" s="23" t="s">
        <v>136</v>
      </c>
      <c r="G14" s="23" t="s">
        <v>136</v>
      </c>
      <c r="H14" s="58">
        <v>24</v>
      </c>
      <c r="I14" s="48">
        <v>279457377</v>
      </c>
      <c r="J14" s="58">
        <v>62</v>
      </c>
      <c r="K14" s="48">
        <v>1891488093</v>
      </c>
      <c r="L14" s="58">
        <v>59</v>
      </c>
      <c r="M14" s="48">
        <v>1479346137</v>
      </c>
      <c r="N14" s="11">
        <f>IFERROR((1-(L14/H14)),0)</f>
        <v>-1.4583333333333335</v>
      </c>
      <c r="O14" s="11">
        <f>IFERROR((1-(M14/I14)),0)</f>
        <v>-4.2936378093894438</v>
      </c>
      <c r="P14" s="12">
        <f>IFERROR((N14/G14),0)</f>
        <v>0</v>
      </c>
      <c r="Q14" s="12">
        <f>IFERROR((O14/F14),0)</f>
        <v>0</v>
      </c>
      <c r="R14" s="61" t="s">
        <v>144</v>
      </c>
      <c r="S14" s="62">
        <v>64</v>
      </c>
      <c r="T14" s="63">
        <v>3813840631</v>
      </c>
      <c r="U14" s="9">
        <f>IFERROR((1-(S14/J14)),0)</f>
        <v>-3.2258064516129004E-2</v>
      </c>
      <c r="V14" s="9">
        <f>IFERROR((1-(T14/K14)),0)</f>
        <v>-1.0163175465466701</v>
      </c>
      <c r="W14" s="10">
        <f>IFERROR((U14/G14),0)</f>
        <v>0</v>
      </c>
      <c r="X14" s="10">
        <f>IFERROR((V14/F14),0)</f>
        <v>0</v>
      </c>
      <c r="Y14" s="91" t="s">
        <v>145</v>
      </c>
    </row>
    <row r="15" spans="1:25" ht="79.5" customHeight="1">
      <c r="A15" s="225" t="s">
        <v>146</v>
      </c>
      <c r="B15" s="203" t="s">
        <v>147</v>
      </c>
      <c r="C15" s="22" t="s">
        <v>148</v>
      </c>
      <c r="D15" s="22" t="s">
        <v>149</v>
      </c>
      <c r="E15" s="45" t="s">
        <v>101</v>
      </c>
      <c r="F15" s="23" t="s">
        <v>136</v>
      </c>
      <c r="G15" s="23" t="s">
        <v>136</v>
      </c>
      <c r="H15" s="23" t="s">
        <v>136</v>
      </c>
      <c r="I15" s="23" t="s">
        <v>136</v>
      </c>
      <c r="J15" s="23" t="s">
        <v>136</v>
      </c>
      <c r="K15" s="23" t="s">
        <v>136</v>
      </c>
      <c r="L15" s="23" t="s">
        <v>136</v>
      </c>
      <c r="M15" s="23" t="s">
        <v>136</v>
      </c>
      <c r="N15" s="11">
        <f t="shared" ref="N15:N33" si="8">IFERROR((1-(L15/H15)),0)</f>
        <v>0</v>
      </c>
      <c r="O15" s="11">
        <f t="shared" si="0"/>
        <v>0</v>
      </c>
      <c r="P15" s="12">
        <f t="shared" si="1"/>
        <v>0</v>
      </c>
      <c r="Q15" s="12">
        <f t="shared" si="2"/>
        <v>0</v>
      </c>
      <c r="R15" s="188" t="s">
        <v>150</v>
      </c>
      <c r="S15" s="62" t="str">
        <f>L15</f>
        <v>N/A</v>
      </c>
      <c r="T15" s="63" t="str">
        <f t="shared" si="3"/>
        <v>N/A</v>
      </c>
      <c r="U15" s="9">
        <f t="shared" si="4"/>
        <v>0</v>
      </c>
      <c r="V15" s="9">
        <f t="shared" si="5"/>
        <v>0</v>
      </c>
      <c r="W15" s="10">
        <f t="shared" si="6"/>
        <v>0</v>
      </c>
      <c r="X15" s="10">
        <f t="shared" si="7"/>
        <v>0</v>
      </c>
      <c r="Y15" s="212" t="s">
        <v>151</v>
      </c>
    </row>
    <row r="16" spans="1:25" ht="34.35" customHeight="1">
      <c r="A16" s="225"/>
      <c r="B16" s="203"/>
      <c r="C16" s="22" t="s">
        <v>152</v>
      </c>
      <c r="D16" s="22" t="s">
        <v>153</v>
      </c>
      <c r="E16" s="45" t="s">
        <v>101</v>
      </c>
      <c r="F16" s="23" t="s">
        <v>136</v>
      </c>
      <c r="G16" s="23" t="s">
        <v>136</v>
      </c>
      <c r="H16" s="23" t="s">
        <v>136</v>
      </c>
      <c r="I16" s="23" t="s">
        <v>136</v>
      </c>
      <c r="J16" s="23" t="s">
        <v>136</v>
      </c>
      <c r="K16" s="23" t="s">
        <v>136</v>
      </c>
      <c r="L16" s="23" t="s">
        <v>136</v>
      </c>
      <c r="M16" s="23" t="s">
        <v>136</v>
      </c>
      <c r="N16" s="11">
        <f t="shared" si="8"/>
        <v>0</v>
      </c>
      <c r="O16" s="11">
        <f t="shared" si="0"/>
        <v>0</v>
      </c>
      <c r="P16" s="12">
        <f t="shared" si="1"/>
        <v>0</v>
      </c>
      <c r="Q16" s="12">
        <f t="shared" si="2"/>
        <v>0</v>
      </c>
      <c r="R16" s="189"/>
      <c r="S16" s="62" t="str">
        <f t="shared" ref="S16:S34" si="9">L16</f>
        <v>N/A</v>
      </c>
      <c r="T16" s="63" t="str">
        <f t="shared" si="3"/>
        <v>N/A</v>
      </c>
      <c r="U16" s="9">
        <f t="shared" si="4"/>
        <v>0</v>
      </c>
      <c r="V16" s="9">
        <f t="shared" si="5"/>
        <v>0</v>
      </c>
      <c r="W16" s="10">
        <f t="shared" si="6"/>
        <v>0</v>
      </c>
      <c r="X16" s="10">
        <f t="shared" si="7"/>
        <v>0</v>
      </c>
      <c r="Y16" s="213"/>
    </row>
    <row r="17" spans="1:25" ht="101.45">
      <c r="A17" s="225" t="s">
        <v>154</v>
      </c>
      <c r="B17" s="203" t="s">
        <v>155</v>
      </c>
      <c r="C17" s="22" t="s">
        <v>156</v>
      </c>
      <c r="D17" s="22" t="s">
        <v>157</v>
      </c>
      <c r="E17" s="47" t="s">
        <v>99</v>
      </c>
      <c r="F17" s="46">
        <v>0.01</v>
      </c>
      <c r="G17" s="46">
        <v>0</v>
      </c>
      <c r="H17" s="50">
        <v>6</v>
      </c>
      <c r="I17" s="21">
        <v>3137713</v>
      </c>
      <c r="J17" s="50">
        <v>7</v>
      </c>
      <c r="K17" s="48">
        <v>6210797</v>
      </c>
      <c r="L17" s="50">
        <v>7</v>
      </c>
      <c r="M17" s="25">
        <v>2851627</v>
      </c>
      <c r="N17" s="11">
        <f t="shared" si="8"/>
        <v>-0.16666666666666674</v>
      </c>
      <c r="O17" s="11">
        <f t="shared" si="0"/>
        <v>9.1176599006983716E-2</v>
      </c>
      <c r="P17" s="12">
        <f t="shared" si="1"/>
        <v>0</v>
      </c>
      <c r="Q17" s="12">
        <f t="shared" si="2"/>
        <v>9.1176599006983707</v>
      </c>
      <c r="R17" s="61" t="s">
        <v>158</v>
      </c>
      <c r="S17" s="62">
        <f t="shared" si="9"/>
        <v>7</v>
      </c>
      <c r="T17" s="63">
        <f t="shared" si="3"/>
        <v>2851627</v>
      </c>
      <c r="U17" s="9">
        <f t="shared" si="4"/>
        <v>0</v>
      </c>
      <c r="V17" s="9">
        <f t="shared" si="5"/>
        <v>0.54085973185083969</v>
      </c>
      <c r="W17" s="10">
        <f t="shared" si="6"/>
        <v>0</v>
      </c>
      <c r="X17" s="10">
        <f t="shared" si="7"/>
        <v>54.085973185083965</v>
      </c>
      <c r="Y17" s="49" t="s">
        <v>159</v>
      </c>
    </row>
    <row r="18" spans="1:25" ht="74.099999999999994" customHeight="1">
      <c r="A18" s="225"/>
      <c r="B18" s="203"/>
      <c r="C18" s="22" t="s">
        <v>160</v>
      </c>
      <c r="D18" s="22" t="s">
        <v>161</v>
      </c>
      <c r="E18" s="47" t="s">
        <v>99</v>
      </c>
      <c r="F18" s="46">
        <v>0</v>
      </c>
      <c r="G18" s="46">
        <v>0</v>
      </c>
      <c r="H18" s="36">
        <v>0</v>
      </c>
      <c r="I18" s="21">
        <v>0</v>
      </c>
      <c r="J18" s="36">
        <v>0</v>
      </c>
      <c r="K18" s="36">
        <v>0</v>
      </c>
      <c r="L18" s="24">
        <v>0</v>
      </c>
      <c r="M18" s="25">
        <v>0</v>
      </c>
      <c r="N18" s="11">
        <f t="shared" si="8"/>
        <v>0</v>
      </c>
      <c r="O18" s="11">
        <f t="shared" si="0"/>
        <v>0</v>
      </c>
      <c r="P18" s="12">
        <f t="shared" si="1"/>
        <v>0</v>
      </c>
      <c r="Q18" s="12">
        <f t="shared" si="2"/>
        <v>0</v>
      </c>
      <c r="R18" s="61" t="s">
        <v>162</v>
      </c>
      <c r="S18" s="62">
        <f t="shared" si="9"/>
        <v>0</v>
      </c>
      <c r="T18" s="63">
        <f>+M18</f>
        <v>0</v>
      </c>
      <c r="U18" s="9">
        <f t="shared" si="4"/>
        <v>0</v>
      </c>
      <c r="V18" s="9">
        <f t="shared" si="5"/>
        <v>0</v>
      </c>
      <c r="W18" s="10">
        <f t="shared" si="6"/>
        <v>0</v>
      </c>
      <c r="X18" s="10">
        <f t="shared" si="7"/>
        <v>0</v>
      </c>
      <c r="Y18" s="49" t="s">
        <v>159</v>
      </c>
    </row>
    <row r="19" spans="1:25" ht="163.35" customHeight="1">
      <c r="A19" s="225"/>
      <c r="B19" s="22" t="s">
        <v>163</v>
      </c>
      <c r="C19" s="22" t="s">
        <v>164</v>
      </c>
      <c r="D19" s="22" t="s">
        <v>157</v>
      </c>
      <c r="E19" s="47" t="s">
        <v>99</v>
      </c>
      <c r="F19" s="46">
        <v>0.01</v>
      </c>
      <c r="G19" s="46">
        <v>0</v>
      </c>
      <c r="H19" s="56">
        <v>30</v>
      </c>
      <c r="I19" s="21">
        <v>21590540</v>
      </c>
      <c r="J19" s="56">
        <v>30</v>
      </c>
      <c r="K19" s="48">
        <v>43826600</v>
      </c>
      <c r="L19" s="56">
        <v>30</v>
      </c>
      <c r="M19" s="25">
        <v>21175800</v>
      </c>
      <c r="N19" s="11">
        <f t="shared" si="8"/>
        <v>0</v>
      </c>
      <c r="O19" s="11">
        <f t="shared" si="0"/>
        <v>1.9209338904909279E-2</v>
      </c>
      <c r="P19" s="12">
        <f t="shared" si="1"/>
        <v>0</v>
      </c>
      <c r="Q19" s="12">
        <f t="shared" si="2"/>
        <v>1.9209338904909279</v>
      </c>
      <c r="R19" s="61" t="s">
        <v>165</v>
      </c>
      <c r="S19" s="62">
        <f t="shared" si="9"/>
        <v>30</v>
      </c>
      <c r="T19" s="63">
        <f t="shared" si="3"/>
        <v>21175800</v>
      </c>
      <c r="U19" s="9">
        <f t="shared" si="4"/>
        <v>0</v>
      </c>
      <c r="V19" s="9">
        <f t="shared" si="5"/>
        <v>0.5168276799934286</v>
      </c>
      <c r="W19" s="10">
        <f t="shared" si="6"/>
        <v>0</v>
      </c>
      <c r="X19" s="10">
        <f t="shared" si="7"/>
        <v>51.682767999342857</v>
      </c>
      <c r="Y19" s="49" t="s">
        <v>159</v>
      </c>
    </row>
    <row r="20" spans="1:25" ht="57.95">
      <c r="A20" s="225"/>
      <c r="B20" s="203" t="s">
        <v>166</v>
      </c>
      <c r="C20" s="22" t="s">
        <v>167</v>
      </c>
      <c r="D20" s="22" t="s">
        <v>153</v>
      </c>
      <c r="E20" s="45" t="s">
        <v>101</v>
      </c>
      <c r="F20" s="23" t="s">
        <v>136</v>
      </c>
      <c r="G20" s="23" t="s">
        <v>136</v>
      </c>
      <c r="H20" s="23" t="s">
        <v>136</v>
      </c>
      <c r="I20" s="23" t="s">
        <v>136</v>
      </c>
      <c r="J20" s="23" t="s">
        <v>136</v>
      </c>
      <c r="K20" s="23" t="s">
        <v>136</v>
      </c>
      <c r="L20" s="23" t="s">
        <v>136</v>
      </c>
      <c r="M20" s="23" t="s">
        <v>136</v>
      </c>
      <c r="N20" s="11">
        <f t="shared" si="8"/>
        <v>0</v>
      </c>
      <c r="O20" s="11">
        <f t="shared" si="0"/>
        <v>0</v>
      </c>
      <c r="P20" s="12">
        <f t="shared" si="1"/>
        <v>0</v>
      </c>
      <c r="Q20" s="12">
        <f t="shared" si="2"/>
        <v>0</v>
      </c>
      <c r="R20" s="61" t="s">
        <v>168</v>
      </c>
      <c r="S20" s="62" t="str">
        <f t="shared" si="9"/>
        <v>N/A</v>
      </c>
      <c r="T20" s="63" t="str">
        <f t="shared" si="3"/>
        <v>N/A</v>
      </c>
      <c r="U20" s="9">
        <f t="shared" si="4"/>
        <v>0</v>
      </c>
      <c r="V20" s="9">
        <f t="shared" si="5"/>
        <v>0</v>
      </c>
      <c r="W20" s="10">
        <f t="shared" si="6"/>
        <v>0</v>
      </c>
      <c r="X20" s="10">
        <f t="shared" si="7"/>
        <v>0</v>
      </c>
      <c r="Y20" s="49" t="s">
        <v>159</v>
      </c>
    </row>
    <row r="21" spans="1:25" ht="57.95">
      <c r="A21" s="225"/>
      <c r="B21" s="203"/>
      <c r="C21" s="22" t="s">
        <v>169</v>
      </c>
      <c r="D21" s="22" t="s">
        <v>170</v>
      </c>
      <c r="E21" s="45" t="s">
        <v>101</v>
      </c>
      <c r="F21" s="23" t="s">
        <v>136</v>
      </c>
      <c r="G21" s="23" t="s">
        <v>136</v>
      </c>
      <c r="H21" s="56">
        <v>3</v>
      </c>
      <c r="I21" s="55">
        <v>0</v>
      </c>
      <c r="J21" s="59">
        <v>3</v>
      </c>
      <c r="K21" s="36">
        <v>0</v>
      </c>
      <c r="L21" s="56">
        <v>3</v>
      </c>
      <c r="M21" s="57">
        <v>0</v>
      </c>
      <c r="N21" s="11">
        <f t="shared" si="8"/>
        <v>0</v>
      </c>
      <c r="O21" s="11">
        <f t="shared" si="0"/>
        <v>0</v>
      </c>
      <c r="P21" s="12">
        <f t="shared" si="1"/>
        <v>0</v>
      </c>
      <c r="Q21" s="12">
        <f t="shared" si="2"/>
        <v>0</v>
      </c>
      <c r="R21" s="61" t="s">
        <v>171</v>
      </c>
      <c r="S21" s="62">
        <f t="shared" si="9"/>
        <v>3</v>
      </c>
      <c r="T21" s="63">
        <f t="shared" si="3"/>
        <v>0</v>
      </c>
      <c r="U21" s="9">
        <f t="shared" si="4"/>
        <v>0</v>
      </c>
      <c r="V21" s="9">
        <f t="shared" si="5"/>
        <v>0</v>
      </c>
      <c r="W21" s="10">
        <f t="shared" si="6"/>
        <v>0</v>
      </c>
      <c r="X21" s="10">
        <f t="shared" si="7"/>
        <v>0</v>
      </c>
      <c r="Y21" s="49" t="s">
        <v>159</v>
      </c>
    </row>
    <row r="22" spans="1:25" ht="132" customHeight="1">
      <c r="A22" s="225"/>
      <c r="B22" s="203"/>
      <c r="C22" s="22" t="s">
        <v>172</v>
      </c>
      <c r="D22" s="22" t="s">
        <v>153</v>
      </c>
      <c r="E22" s="45" t="s">
        <v>101</v>
      </c>
      <c r="F22" s="23" t="s">
        <v>136</v>
      </c>
      <c r="G22" s="23" t="s">
        <v>136</v>
      </c>
      <c r="H22" s="23" t="s">
        <v>136</v>
      </c>
      <c r="I22" s="55">
        <v>4249694</v>
      </c>
      <c r="J22" s="23" t="s">
        <v>136</v>
      </c>
      <c r="K22" s="48">
        <v>11213686</v>
      </c>
      <c r="L22" s="23" t="s">
        <v>136</v>
      </c>
      <c r="M22" s="57">
        <v>3217258</v>
      </c>
      <c r="N22" s="11">
        <f t="shared" si="8"/>
        <v>0</v>
      </c>
      <c r="O22" s="11">
        <f t="shared" si="0"/>
        <v>0.24294360958694905</v>
      </c>
      <c r="P22" s="12">
        <f t="shared" si="1"/>
        <v>0</v>
      </c>
      <c r="Q22" s="12">
        <f t="shared" si="2"/>
        <v>0</v>
      </c>
      <c r="R22" s="61" t="s">
        <v>173</v>
      </c>
      <c r="S22" s="62" t="str">
        <f t="shared" si="9"/>
        <v>N/A</v>
      </c>
      <c r="T22" s="63">
        <f t="shared" si="3"/>
        <v>3217258</v>
      </c>
      <c r="U22" s="9">
        <f t="shared" si="4"/>
        <v>0</v>
      </c>
      <c r="V22" s="9">
        <f t="shared" si="5"/>
        <v>0.71309540859267861</v>
      </c>
      <c r="W22" s="10">
        <f t="shared" si="6"/>
        <v>0</v>
      </c>
      <c r="X22" s="10">
        <f t="shared" si="7"/>
        <v>0</v>
      </c>
      <c r="Y22" s="49" t="s">
        <v>159</v>
      </c>
    </row>
    <row r="23" spans="1:25" ht="101.45">
      <c r="A23" s="225"/>
      <c r="B23" s="203"/>
      <c r="C23" s="22" t="s">
        <v>174</v>
      </c>
      <c r="D23" s="22" t="s">
        <v>175</v>
      </c>
      <c r="E23" s="45" t="s">
        <v>101</v>
      </c>
      <c r="F23" s="23" t="s">
        <v>136</v>
      </c>
      <c r="G23" s="23" t="s">
        <v>136</v>
      </c>
      <c r="H23" s="59">
        <v>396.92</v>
      </c>
      <c r="I23" s="53">
        <v>3434082</v>
      </c>
      <c r="J23" s="59">
        <v>874.07</v>
      </c>
      <c r="K23" s="52">
        <v>7681974</v>
      </c>
      <c r="L23" s="59">
        <v>215.57</v>
      </c>
      <c r="M23" s="54">
        <v>2399687</v>
      </c>
      <c r="N23" s="11">
        <f t="shared" si="8"/>
        <v>0.45689307669051704</v>
      </c>
      <c r="O23" s="11">
        <f t="shared" si="0"/>
        <v>0.30121441479848177</v>
      </c>
      <c r="P23" s="12">
        <f t="shared" si="1"/>
        <v>0</v>
      </c>
      <c r="Q23" s="12">
        <f t="shared" si="2"/>
        <v>0</v>
      </c>
      <c r="R23" s="61" t="s">
        <v>176</v>
      </c>
      <c r="S23" s="62">
        <f t="shared" si="9"/>
        <v>215.57</v>
      </c>
      <c r="T23" s="63">
        <f t="shared" si="3"/>
        <v>2399687</v>
      </c>
      <c r="U23" s="9">
        <f t="shared" si="4"/>
        <v>0.75337215554818271</v>
      </c>
      <c r="V23" s="9">
        <f t="shared" si="5"/>
        <v>0.68762104636126087</v>
      </c>
      <c r="W23" s="10">
        <f t="shared" si="6"/>
        <v>0</v>
      </c>
      <c r="X23" s="10">
        <f t="shared" si="7"/>
        <v>0</v>
      </c>
      <c r="Y23" s="49" t="s">
        <v>159</v>
      </c>
    </row>
    <row r="24" spans="1:25" ht="132" customHeight="1">
      <c r="A24" s="225"/>
      <c r="B24" s="215" t="s">
        <v>177</v>
      </c>
      <c r="C24" s="22" t="s">
        <v>178</v>
      </c>
      <c r="D24" s="22" t="s">
        <v>179</v>
      </c>
      <c r="E24" s="45" t="s">
        <v>101</v>
      </c>
      <c r="F24" s="23" t="s">
        <v>136</v>
      </c>
      <c r="G24" s="23" t="s">
        <v>136</v>
      </c>
      <c r="H24" s="64">
        <v>66308</v>
      </c>
      <c r="I24" s="65">
        <v>8815318</v>
      </c>
      <c r="J24" s="64">
        <v>221756</v>
      </c>
      <c r="K24" s="66">
        <v>36018718</v>
      </c>
      <c r="L24" s="59">
        <f>314816</f>
        <v>314816</v>
      </c>
      <c r="M24" s="67">
        <v>57611328</v>
      </c>
      <c r="N24" s="11">
        <f t="shared" si="8"/>
        <v>-3.7477830729323758</v>
      </c>
      <c r="O24" s="11">
        <f t="shared" si="0"/>
        <v>-5.5353658257138312</v>
      </c>
      <c r="P24" s="12">
        <f t="shared" si="1"/>
        <v>0</v>
      </c>
      <c r="Q24" s="12">
        <f t="shared" si="2"/>
        <v>0</v>
      </c>
      <c r="R24" s="61" t="s">
        <v>180</v>
      </c>
      <c r="S24" s="62">
        <f t="shared" si="9"/>
        <v>314816</v>
      </c>
      <c r="T24" s="63">
        <f t="shared" si="3"/>
        <v>57611328</v>
      </c>
      <c r="U24" s="9">
        <f t="shared" si="4"/>
        <v>-0.4196504265949963</v>
      </c>
      <c r="V24" s="9">
        <f t="shared" si="5"/>
        <v>-0.59948302435417045</v>
      </c>
      <c r="W24" s="10">
        <f t="shared" si="6"/>
        <v>0</v>
      </c>
      <c r="X24" s="10">
        <f t="shared" si="7"/>
        <v>0</v>
      </c>
      <c r="Y24" s="49" t="s">
        <v>159</v>
      </c>
    </row>
    <row r="25" spans="1:25" ht="121.35" customHeight="1">
      <c r="A25" s="225"/>
      <c r="B25" s="216"/>
      <c r="C25" s="22" t="s">
        <v>181</v>
      </c>
      <c r="D25" s="22" t="s">
        <v>182</v>
      </c>
      <c r="E25" s="45" t="s">
        <v>101</v>
      </c>
      <c r="F25" s="23" t="s">
        <v>136</v>
      </c>
      <c r="G25" s="23" t="s">
        <v>136</v>
      </c>
      <c r="H25" s="64">
        <f>2965</f>
        <v>2965</v>
      </c>
      <c r="I25" s="65">
        <v>465545</v>
      </c>
      <c r="J25" s="64">
        <f>10421</f>
        <v>10421</v>
      </c>
      <c r="K25" s="66">
        <v>1770345</v>
      </c>
      <c r="L25" s="68">
        <f>12718</f>
        <v>12718</v>
      </c>
      <c r="M25" s="67">
        <v>2327394</v>
      </c>
      <c r="N25" s="11">
        <f t="shared" si="8"/>
        <v>-3.2893760539629007</v>
      </c>
      <c r="O25" s="11">
        <f t="shared" si="0"/>
        <v>-3.9992890053593104</v>
      </c>
      <c r="P25" s="12">
        <f t="shared" si="1"/>
        <v>0</v>
      </c>
      <c r="Q25" s="12">
        <f t="shared" si="2"/>
        <v>0</v>
      </c>
      <c r="R25" s="61" t="s">
        <v>183</v>
      </c>
      <c r="S25" s="62">
        <f t="shared" si="9"/>
        <v>12718</v>
      </c>
      <c r="T25" s="63">
        <f t="shared" si="3"/>
        <v>2327394</v>
      </c>
      <c r="U25" s="9">
        <f t="shared" si="4"/>
        <v>-0.22042030515305644</v>
      </c>
      <c r="V25" s="9">
        <f t="shared" si="5"/>
        <v>-0.31465561797276798</v>
      </c>
      <c r="W25" s="10">
        <f t="shared" si="6"/>
        <v>0</v>
      </c>
      <c r="X25" s="10">
        <f t="shared" si="7"/>
        <v>0</v>
      </c>
      <c r="Y25" s="49" t="s">
        <v>159</v>
      </c>
    </row>
    <row r="26" spans="1:25" ht="72.599999999999994">
      <c r="A26" s="225"/>
      <c r="B26" s="204" t="s">
        <v>184</v>
      </c>
      <c r="C26" s="22" t="s">
        <v>185</v>
      </c>
      <c r="D26" s="22" t="s">
        <v>153</v>
      </c>
      <c r="E26" s="47" t="s">
        <v>99</v>
      </c>
      <c r="F26" s="46">
        <v>0.01</v>
      </c>
      <c r="G26" s="46" t="s">
        <v>136</v>
      </c>
      <c r="H26" s="46" t="s">
        <v>136</v>
      </c>
      <c r="I26" s="21">
        <v>0</v>
      </c>
      <c r="J26" s="46" t="s">
        <v>136</v>
      </c>
      <c r="K26" s="36">
        <v>0</v>
      </c>
      <c r="L26" s="46" t="s">
        <v>136</v>
      </c>
      <c r="M26" s="25">
        <v>0</v>
      </c>
      <c r="N26" s="11">
        <f t="shared" si="8"/>
        <v>0</v>
      </c>
      <c r="O26" s="11">
        <f t="shared" si="0"/>
        <v>0</v>
      </c>
      <c r="P26" s="12">
        <f t="shared" si="1"/>
        <v>0</v>
      </c>
      <c r="Q26" s="12">
        <f t="shared" si="2"/>
        <v>0</v>
      </c>
      <c r="R26" s="61" t="s">
        <v>186</v>
      </c>
      <c r="S26" s="62" t="str">
        <f t="shared" si="9"/>
        <v>N/A</v>
      </c>
      <c r="T26" s="63">
        <f t="shared" si="3"/>
        <v>0</v>
      </c>
      <c r="U26" s="9">
        <f t="shared" si="4"/>
        <v>0</v>
      </c>
      <c r="V26" s="9">
        <f t="shared" si="5"/>
        <v>0</v>
      </c>
      <c r="W26" s="10">
        <f t="shared" si="6"/>
        <v>0</v>
      </c>
      <c r="X26" s="10">
        <f t="shared" si="7"/>
        <v>0</v>
      </c>
      <c r="Y26" s="49" t="s">
        <v>138</v>
      </c>
    </row>
    <row r="27" spans="1:25" ht="68.25" customHeight="1">
      <c r="A27" s="225"/>
      <c r="B27" s="205"/>
      <c r="C27" s="22" t="s">
        <v>187</v>
      </c>
      <c r="D27" s="22" t="s">
        <v>153</v>
      </c>
      <c r="E27" s="47" t="s">
        <v>99</v>
      </c>
      <c r="F27" s="46">
        <v>0.01</v>
      </c>
      <c r="G27" s="46" t="s">
        <v>136</v>
      </c>
      <c r="H27" s="46" t="s">
        <v>136</v>
      </c>
      <c r="I27" s="21">
        <v>0</v>
      </c>
      <c r="J27" s="46" t="s">
        <v>136</v>
      </c>
      <c r="K27" s="36">
        <v>0</v>
      </c>
      <c r="L27" s="46" t="s">
        <v>136</v>
      </c>
      <c r="M27" s="25">
        <v>0</v>
      </c>
      <c r="N27" s="11">
        <f t="shared" si="8"/>
        <v>0</v>
      </c>
      <c r="O27" s="11">
        <f t="shared" si="0"/>
        <v>0</v>
      </c>
      <c r="P27" s="12">
        <f t="shared" si="1"/>
        <v>0</v>
      </c>
      <c r="Q27" s="12">
        <f t="shared" si="2"/>
        <v>0</v>
      </c>
      <c r="R27" s="61" t="s">
        <v>186</v>
      </c>
      <c r="S27" s="62" t="str">
        <f t="shared" si="9"/>
        <v>N/A</v>
      </c>
      <c r="T27" s="63">
        <f t="shared" si="3"/>
        <v>0</v>
      </c>
      <c r="U27" s="9">
        <f t="shared" si="4"/>
        <v>0</v>
      </c>
      <c r="V27" s="9">
        <f t="shared" si="5"/>
        <v>0</v>
      </c>
      <c r="W27" s="10">
        <f t="shared" si="6"/>
        <v>0</v>
      </c>
      <c r="X27" s="10">
        <f t="shared" si="7"/>
        <v>0</v>
      </c>
      <c r="Y27" s="49" t="s">
        <v>138</v>
      </c>
    </row>
    <row r="28" spans="1:25" ht="57.95">
      <c r="A28" s="225"/>
      <c r="B28" s="204" t="s">
        <v>188</v>
      </c>
      <c r="C28" s="22" t="s">
        <v>189</v>
      </c>
      <c r="D28" s="22" t="s">
        <v>190</v>
      </c>
      <c r="E28" s="47" t="s">
        <v>99</v>
      </c>
      <c r="F28" s="46">
        <v>0</v>
      </c>
      <c r="G28" s="46" t="s">
        <v>136</v>
      </c>
      <c r="H28" s="46" t="s">
        <v>136</v>
      </c>
      <c r="I28" s="21">
        <v>0</v>
      </c>
      <c r="J28" s="46" t="s">
        <v>136</v>
      </c>
      <c r="K28" s="36">
        <v>0</v>
      </c>
      <c r="L28" s="46" t="s">
        <v>136</v>
      </c>
      <c r="M28" s="25">
        <v>0</v>
      </c>
      <c r="N28" s="11">
        <f t="shared" si="8"/>
        <v>0</v>
      </c>
      <c r="O28" s="11">
        <f t="shared" si="0"/>
        <v>0</v>
      </c>
      <c r="P28" s="12">
        <f t="shared" si="1"/>
        <v>0</v>
      </c>
      <c r="Q28" s="12">
        <f t="shared" si="2"/>
        <v>0</v>
      </c>
      <c r="R28" s="61" t="s">
        <v>191</v>
      </c>
      <c r="S28" s="62" t="str">
        <f t="shared" si="9"/>
        <v>N/A</v>
      </c>
      <c r="T28" s="63">
        <f t="shared" si="3"/>
        <v>0</v>
      </c>
      <c r="U28" s="9">
        <f t="shared" si="4"/>
        <v>0</v>
      </c>
      <c r="V28" s="9">
        <f t="shared" si="5"/>
        <v>0</v>
      </c>
      <c r="W28" s="10">
        <f t="shared" si="6"/>
        <v>0</v>
      </c>
      <c r="X28" s="10">
        <f t="shared" si="7"/>
        <v>0</v>
      </c>
      <c r="Y28" s="49" t="s">
        <v>138</v>
      </c>
    </row>
    <row r="29" spans="1:25" ht="57.95">
      <c r="A29" s="225"/>
      <c r="B29" s="205"/>
      <c r="C29" s="22" t="s">
        <v>192</v>
      </c>
      <c r="D29" s="22" t="s">
        <v>190</v>
      </c>
      <c r="E29" s="47" t="s">
        <v>99</v>
      </c>
      <c r="F29" s="46">
        <v>0</v>
      </c>
      <c r="G29" s="46" t="s">
        <v>136</v>
      </c>
      <c r="H29" s="46" t="s">
        <v>136</v>
      </c>
      <c r="I29" s="21">
        <v>0</v>
      </c>
      <c r="J29" s="46" t="s">
        <v>136</v>
      </c>
      <c r="K29" s="36">
        <v>0</v>
      </c>
      <c r="L29" s="46" t="s">
        <v>136</v>
      </c>
      <c r="M29" s="25">
        <v>0</v>
      </c>
      <c r="N29" s="11">
        <f t="shared" si="8"/>
        <v>0</v>
      </c>
      <c r="O29" s="11">
        <f t="shared" si="0"/>
        <v>0</v>
      </c>
      <c r="P29" s="12">
        <f t="shared" si="1"/>
        <v>0</v>
      </c>
      <c r="Q29" s="12">
        <f t="shared" si="2"/>
        <v>0</v>
      </c>
      <c r="R29" s="61" t="s">
        <v>191</v>
      </c>
      <c r="S29" s="62" t="str">
        <f t="shared" si="9"/>
        <v>N/A</v>
      </c>
      <c r="T29" s="63">
        <f t="shared" si="3"/>
        <v>0</v>
      </c>
      <c r="U29" s="9">
        <f t="shared" si="4"/>
        <v>0</v>
      </c>
      <c r="V29" s="9">
        <f t="shared" si="5"/>
        <v>0</v>
      </c>
      <c r="W29" s="10">
        <f t="shared" si="6"/>
        <v>0</v>
      </c>
      <c r="X29" s="10">
        <f t="shared" si="7"/>
        <v>0</v>
      </c>
      <c r="Y29" s="49" t="s">
        <v>138</v>
      </c>
    </row>
    <row r="30" spans="1:25" ht="94.5" customHeight="1">
      <c r="A30" s="225"/>
      <c r="B30" s="22" t="s">
        <v>193</v>
      </c>
      <c r="C30" s="22" t="s">
        <v>194</v>
      </c>
      <c r="D30" s="22" t="s">
        <v>195</v>
      </c>
      <c r="E30" s="45" t="s">
        <v>101</v>
      </c>
      <c r="F30" s="23" t="s">
        <v>136</v>
      </c>
      <c r="G30" s="23" t="s">
        <v>136</v>
      </c>
      <c r="H30" s="23" t="s">
        <v>136</v>
      </c>
      <c r="I30" s="23" t="s">
        <v>136</v>
      </c>
      <c r="J30" s="23" t="s">
        <v>136</v>
      </c>
      <c r="K30" s="23" t="s">
        <v>136</v>
      </c>
      <c r="L30" s="23" t="s">
        <v>136</v>
      </c>
      <c r="M30" s="23" t="s">
        <v>136</v>
      </c>
      <c r="N30" s="11">
        <f t="shared" si="8"/>
        <v>0</v>
      </c>
      <c r="O30" s="11">
        <f t="shared" si="0"/>
        <v>0</v>
      </c>
      <c r="P30" s="12">
        <f t="shared" si="1"/>
        <v>0</v>
      </c>
      <c r="Q30" s="12">
        <f t="shared" si="2"/>
        <v>0</v>
      </c>
      <c r="R30" s="61" t="s">
        <v>196</v>
      </c>
      <c r="S30" s="62" t="str">
        <f t="shared" si="9"/>
        <v>N/A</v>
      </c>
      <c r="T30" s="63" t="str">
        <f t="shared" si="3"/>
        <v>N/A</v>
      </c>
      <c r="U30" s="9">
        <f t="shared" si="4"/>
        <v>0</v>
      </c>
      <c r="V30" s="9">
        <f t="shared" si="5"/>
        <v>0</v>
      </c>
      <c r="W30" s="10">
        <f t="shared" si="6"/>
        <v>0</v>
      </c>
      <c r="X30" s="10">
        <f t="shared" si="7"/>
        <v>0</v>
      </c>
      <c r="Y30" s="61" t="s">
        <v>197</v>
      </c>
    </row>
    <row r="31" spans="1:25" ht="180" customHeight="1">
      <c r="A31" s="220" t="s">
        <v>198</v>
      </c>
      <c r="B31" s="204" t="s">
        <v>199</v>
      </c>
      <c r="C31" s="26" t="s">
        <v>200</v>
      </c>
      <c r="D31" s="26" t="s">
        <v>201</v>
      </c>
      <c r="E31" s="45" t="s">
        <v>101</v>
      </c>
      <c r="F31" s="23" t="s">
        <v>136</v>
      </c>
      <c r="G31" s="23" t="s">
        <v>136</v>
      </c>
      <c r="H31" s="60">
        <v>271</v>
      </c>
      <c r="I31" s="69">
        <v>2696325</v>
      </c>
      <c r="J31" s="60">
        <v>723</v>
      </c>
      <c r="K31" s="70">
        <v>6870355</v>
      </c>
      <c r="L31" s="56">
        <v>444</v>
      </c>
      <c r="M31" s="71">
        <v>4450111</v>
      </c>
      <c r="N31" s="11">
        <f t="shared" si="8"/>
        <v>-0.63837638376383765</v>
      </c>
      <c r="O31" s="11">
        <f t="shared" si="0"/>
        <v>-0.65043568560911602</v>
      </c>
      <c r="P31" s="12">
        <f t="shared" si="1"/>
        <v>0</v>
      </c>
      <c r="Q31" s="12">
        <f t="shared" si="2"/>
        <v>0</v>
      </c>
      <c r="R31" s="61" t="s">
        <v>202</v>
      </c>
      <c r="S31" s="62">
        <f t="shared" si="9"/>
        <v>444</v>
      </c>
      <c r="T31" s="63">
        <f t="shared" si="3"/>
        <v>4450111</v>
      </c>
      <c r="U31" s="9">
        <f t="shared" si="4"/>
        <v>0.38589211618257258</v>
      </c>
      <c r="V31" s="9">
        <f t="shared" si="5"/>
        <v>0.35227349969543054</v>
      </c>
      <c r="W31" s="10">
        <f t="shared" si="6"/>
        <v>0</v>
      </c>
      <c r="X31" s="10">
        <f t="shared" si="7"/>
        <v>0</v>
      </c>
      <c r="Y31" s="49" t="s">
        <v>159</v>
      </c>
    </row>
    <row r="32" spans="1:25" ht="57.95">
      <c r="A32" s="221"/>
      <c r="B32" s="223"/>
      <c r="C32" s="26" t="s">
        <v>203</v>
      </c>
      <c r="D32" s="26" t="s">
        <v>201</v>
      </c>
      <c r="E32" s="80" t="s">
        <v>101</v>
      </c>
      <c r="F32" s="23" t="s">
        <v>136</v>
      </c>
      <c r="G32" s="23" t="s">
        <v>136</v>
      </c>
      <c r="H32" s="37">
        <v>0</v>
      </c>
      <c r="I32" s="76">
        <v>0</v>
      </c>
      <c r="J32" s="37">
        <v>0</v>
      </c>
      <c r="K32" s="37">
        <v>0</v>
      </c>
      <c r="L32" s="56">
        <v>0</v>
      </c>
      <c r="M32" s="57">
        <v>0</v>
      </c>
      <c r="N32" s="11">
        <f t="shared" si="8"/>
        <v>0</v>
      </c>
      <c r="O32" s="11">
        <f t="shared" si="0"/>
        <v>0</v>
      </c>
      <c r="P32" s="12">
        <f t="shared" si="1"/>
        <v>0</v>
      </c>
      <c r="Q32" s="12">
        <f t="shared" si="2"/>
        <v>0</v>
      </c>
      <c r="R32" s="61" t="s">
        <v>204</v>
      </c>
      <c r="S32" s="62">
        <f t="shared" si="9"/>
        <v>0</v>
      </c>
      <c r="T32" s="63">
        <f t="shared" si="3"/>
        <v>0</v>
      </c>
      <c r="U32" s="9">
        <f t="shared" si="4"/>
        <v>0</v>
      </c>
      <c r="V32" s="9">
        <f t="shared" si="5"/>
        <v>0</v>
      </c>
      <c r="W32" s="10">
        <f t="shared" si="6"/>
        <v>0</v>
      </c>
      <c r="X32" s="10">
        <f t="shared" si="7"/>
        <v>0</v>
      </c>
      <c r="Y32" s="49" t="s">
        <v>159</v>
      </c>
    </row>
    <row r="33" spans="1:32" ht="184.35" customHeight="1" thickBot="1">
      <c r="A33" s="222"/>
      <c r="B33" s="224"/>
      <c r="C33" s="27" t="s">
        <v>205</v>
      </c>
      <c r="D33" s="79" t="s">
        <v>206</v>
      </c>
      <c r="E33" s="81" t="s">
        <v>101</v>
      </c>
      <c r="F33" s="23" t="s">
        <v>136</v>
      </c>
      <c r="G33" s="23" t="s">
        <v>136</v>
      </c>
      <c r="H33" s="82">
        <v>135534</v>
      </c>
      <c r="I33" s="84">
        <v>76417800</v>
      </c>
      <c r="J33" s="85">
        <v>279860</v>
      </c>
      <c r="K33" s="86">
        <v>162615910</v>
      </c>
      <c r="L33" s="75">
        <v>144851</v>
      </c>
      <c r="M33" s="57">
        <v>95396660</v>
      </c>
      <c r="N33" s="11">
        <f t="shared" si="8"/>
        <v>-6.8742898460902868E-2</v>
      </c>
      <c r="O33" s="11">
        <f t="shared" si="0"/>
        <v>-0.24835653473405417</v>
      </c>
      <c r="P33" s="12">
        <f t="shared" si="1"/>
        <v>0</v>
      </c>
      <c r="Q33" s="12">
        <f t="shared" si="2"/>
        <v>0</v>
      </c>
      <c r="R33" s="87" t="s">
        <v>207</v>
      </c>
      <c r="S33" s="62">
        <f t="shared" si="9"/>
        <v>144851</v>
      </c>
      <c r="T33" s="63">
        <f t="shared" si="3"/>
        <v>95396660</v>
      </c>
      <c r="U33" s="9">
        <f t="shared" si="4"/>
        <v>0.48241620810405206</v>
      </c>
      <c r="V33" s="9">
        <f t="shared" si="5"/>
        <v>0.41336207508847078</v>
      </c>
      <c r="W33" s="10">
        <f t="shared" si="6"/>
        <v>0</v>
      </c>
      <c r="X33" s="10">
        <f t="shared" si="7"/>
        <v>0</v>
      </c>
      <c r="Y33" s="49" t="s">
        <v>159</v>
      </c>
    </row>
    <row r="34" spans="1:32" ht="130.5">
      <c r="A34" s="51" t="s">
        <v>208</v>
      </c>
      <c r="B34" s="27" t="s">
        <v>209</v>
      </c>
      <c r="C34" s="27" t="s">
        <v>210</v>
      </c>
      <c r="D34" s="27" t="s">
        <v>211</v>
      </c>
      <c r="E34" s="73" t="s">
        <v>99</v>
      </c>
      <c r="F34" s="74">
        <v>0.01</v>
      </c>
      <c r="G34" s="77">
        <v>0.01</v>
      </c>
      <c r="H34" s="78">
        <v>3</v>
      </c>
      <c r="I34" s="83">
        <v>759347</v>
      </c>
      <c r="J34" s="78">
        <v>4</v>
      </c>
      <c r="K34" s="107">
        <v>919346</v>
      </c>
      <c r="L34" s="75">
        <v>3</v>
      </c>
      <c r="M34" s="57">
        <v>316000</v>
      </c>
      <c r="N34" s="11">
        <f t="shared" ref="N34" si="10">IFERROR((1-(L34/H34)),0)</f>
        <v>0</v>
      </c>
      <c r="O34" s="11">
        <f t="shared" ref="O34" si="11">IFERROR((1-(M34/I34)),0)</f>
        <v>0.58385296840574863</v>
      </c>
      <c r="P34" s="12">
        <f t="shared" ref="P34" si="12">IFERROR((N34/G34),0)</f>
        <v>0</v>
      </c>
      <c r="Q34" s="12">
        <f t="shared" ref="Q34" si="13">IFERROR((O34/F34),0)</f>
        <v>58.38529684057486</v>
      </c>
      <c r="R34" s="87" t="s">
        <v>212</v>
      </c>
      <c r="S34" s="62">
        <f t="shared" si="9"/>
        <v>3</v>
      </c>
      <c r="T34" s="63">
        <f t="shared" si="3"/>
        <v>316000</v>
      </c>
      <c r="U34" s="9">
        <f t="shared" si="4"/>
        <v>0.25</v>
      </c>
      <c r="V34" s="9">
        <f t="shared" si="5"/>
        <v>0.65627739719322209</v>
      </c>
      <c r="W34" s="10">
        <f t="shared" si="6"/>
        <v>25</v>
      </c>
      <c r="X34" s="10">
        <f t="shared" si="7"/>
        <v>65.627739719322207</v>
      </c>
      <c r="Y34" s="49" t="s">
        <v>138</v>
      </c>
      <c r="Z34" s="14">
        <v>1</v>
      </c>
      <c r="AE34" s="90">
        <v>5</v>
      </c>
      <c r="AF34" s="90">
        <v>841000</v>
      </c>
    </row>
    <row r="35" spans="1:32">
      <c r="A35" s="14"/>
    </row>
    <row r="36" spans="1:32">
      <c r="A36" s="14"/>
    </row>
    <row r="38" spans="1:32" ht="19.5" customHeight="1">
      <c r="A38" s="214" t="s">
        <v>213</v>
      </c>
      <c r="B38" s="214"/>
      <c r="C38" s="214"/>
      <c r="D38" s="214"/>
      <c r="E38" s="214"/>
      <c r="F38" s="214"/>
      <c r="G38" s="214"/>
      <c r="H38" s="214"/>
    </row>
  </sheetData>
  <mergeCells count="47">
    <mergeCell ref="Y15:Y16"/>
    <mergeCell ref="A38:H38"/>
    <mergeCell ref="B3:G3"/>
    <mergeCell ref="J3:Y3"/>
    <mergeCell ref="B24:B25"/>
    <mergeCell ref="L7:Y7"/>
    <mergeCell ref="B5:G5"/>
    <mergeCell ref="H5:I5"/>
    <mergeCell ref="J5:Y5"/>
    <mergeCell ref="A6:Y6"/>
    <mergeCell ref="A31:A33"/>
    <mergeCell ref="B31:B33"/>
    <mergeCell ref="I10:I11"/>
    <mergeCell ref="A15:A16"/>
    <mergeCell ref="B15:B16"/>
    <mergeCell ref="A17:A30"/>
    <mergeCell ref="C1:Y1"/>
    <mergeCell ref="H2:I2"/>
    <mergeCell ref="H4:I4"/>
    <mergeCell ref="J2:Y2"/>
    <mergeCell ref="J4:Y4"/>
    <mergeCell ref="B2:G2"/>
    <mergeCell ref="B4:G4"/>
    <mergeCell ref="B17:B18"/>
    <mergeCell ref="B20:B23"/>
    <mergeCell ref="B26:B27"/>
    <mergeCell ref="B28:B29"/>
    <mergeCell ref="F8:F11"/>
    <mergeCell ref="A12:A13"/>
    <mergeCell ref="A8:B11"/>
    <mergeCell ref="C8:C11"/>
    <mergeCell ref="R15:R16"/>
    <mergeCell ref="A7:G7"/>
    <mergeCell ref="E8:E11"/>
    <mergeCell ref="G8:G11"/>
    <mergeCell ref="H10:H11"/>
    <mergeCell ref="D8:D11"/>
    <mergeCell ref="H8:I9"/>
    <mergeCell ref="S9:Y9"/>
    <mergeCell ref="S10:Y10"/>
    <mergeCell ref="L8:O8"/>
    <mergeCell ref="J8:K9"/>
    <mergeCell ref="J10:J11"/>
    <mergeCell ref="K10:K11"/>
    <mergeCell ref="L9:R9"/>
    <mergeCell ref="S8:Y8"/>
    <mergeCell ref="L10:R1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2000000}">
          <x14:formula1>
            <xm:f>datos!$D$2:$T$2</xm:f>
          </x14:formula1>
          <xm:sqref>B2:G2</xm:sqref>
        </x14:dataValidation>
        <x14:dataValidation type="list" allowBlank="1" showInputMessage="1" showErrorMessage="1" xr:uid="{00000000-0002-0000-0100-000013000000}">
          <x14:formula1>
            <xm:f>datos!$F$27:$F$28</xm:f>
          </x14:formula1>
          <xm:sqref>E12:E34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EDF2-ED7E-4F2E-AD40-81ACFED01164}">
  <sheetPr>
    <pageSetUpPr fitToPage="1"/>
  </sheetPr>
  <dimension ref="B1:CO43"/>
  <sheetViews>
    <sheetView showGridLines="0" tabSelected="1" view="pageBreakPreview" topLeftCell="A10" zoomScale="50" zoomScaleNormal="80" zoomScaleSheetLayoutView="50" workbookViewId="0">
      <pane xSplit="3" ySplit="2" topLeftCell="D30" activePane="bottomRight" state="frozen"/>
      <selection pane="bottomRight" activeCell="AL32" sqref="AL32"/>
      <selection pane="bottomLeft"/>
      <selection pane="topRight"/>
    </sheetView>
  </sheetViews>
  <sheetFormatPr defaultColWidth="9.140625" defaultRowHeight="15" customHeight="1"/>
  <cols>
    <col min="1" max="1" width="2.85546875" style="14" customWidth="1"/>
    <col min="2" max="2" width="28.5703125" style="28" customWidth="1"/>
    <col min="3" max="3" width="29" style="14" customWidth="1"/>
    <col min="4" max="4" width="42.42578125" style="14" customWidth="1"/>
    <col min="5" max="5" width="14.28515625" style="14" customWidth="1"/>
    <col min="6" max="6" width="26.7109375" style="39" hidden="1" customWidth="1"/>
    <col min="7" max="7" width="18.140625" style="38" hidden="1" customWidth="1"/>
    <col min="8" max="8" width="16" style="38" hidden="1" customWidth="1"/>
    <col min="9" max="9" width="16.42578125" style="38" hidden="1" customWidth="1"/>
    <col min="10" max="10" width="22.85546875" style="38" hidden="1" customWidth="1"/>
    <col min="11" max="11" width="19.85546875" style="38" hidden="1" customWidth="1"/>
    <col min="12" max="12" width="21.42578125" style="38" hidden="1" customWidth="1"/>
    <col min="13" max="13" width="17" style="38" hidden="1" customWidth="1"/>
    <col min="14" max="14" width="22.42578125" style="38" hidden="1" customWidth="1"/>
    <col min="15" max="15" width="23" style="38" hidden="1" customWidth="1"/>
    <col min="16" max="16" width="22.42578125" style="38" hidden="1" customWidth="1"/>
    <col min="17" max="17" width="23.5703125" style="38" hidden="1" customWidth="1"/>
    <col min="18" max="18" width="14.7109375" style="38" hidden="1" customWidth="1"/>
    <col min="19" max="19" width="6.5703125" style="38" hidden="1" customWidth="1"/>
    <col min="20" max="20" width="14.7109375" style="38" hidden="1" customWidth="1"/>
    <col min="21" max="21" width="6.5703125" style="38" hidden="1" customWidth="1"/>
    <col min="22" max="22" width="14.7109375" style="38" hidden="1" customWidth="1"/>
    <col min="23" max="23" width="6.5703125" style="38" hidden="1" customWidth="1"/>
    <col min="24" max="24" width="16.28515625" style="38" hidden="1" customWidth="1"/>
    <col min="25" max="25" width="6.5703125" style="38" hidden="1" customWidth="1"/>
    <col min="26" max="26" width="16.28515625" style="38" hidden="1" customWidth="1"/>
    <col min="27" max="27" width="6.5703125" style="38" hidden="1" customWidth="1"/>
    <col min="28" max="28" width="14.7109375" style="38" hidden="1" customWidth="1"/>
    <col min="29" max="29" width="6.140625" style="38" hidden="1" customWidth="1"/>
    <col min="30" max="30" width="17.5703125" style="38" hidden="1" customWidth="1"/>
    <col min="31" max="31" width="9.140625" style="14" customWidth="1"/>
    <col min="32" max="32" width="23.7109375" style="14" customWidth="1"/>
    <col min="33" max="33" width="21.42578125" style="124" hidden="1" customWidth="1"/>
    <col min="34" max="34" width="22" style="124" hidden="1" customWidth="1"/>
    <col min="35" max="35" width="22.42578125" style="14" hidden="1" customWidth="1"/>
    <col min="36" max="36" width="15.7109375" style="14" hidden="1" customWidth="1"/>
    <col min="37" max="37" width="14.85546875" style="14" customWidth="1"/>
    <col min="38" max="39" width="21.5703125" style="14" customWidth="1"/>
    <col min="40" max="40" width="27.28515625" style="14" customWidth="1"/>
    <col min="41" max="41" width="21.5703125" style="14" customWidth="1"/>
    <col min="42" max="42" width="24.42578125" style="14" customWidth="1"/>
    <col min="43" max="43" width="21.5703125" style="14" customWidth="1"/>
    <col min="44" max="44" width="29.7109375" style="14" customWidth="1"/>
    <col min="45" max="48" width="21.5703125" style="14" customWidth="1"/>
    <col min="49" max="49" width="18.140625" style="14" customWidth="1"/>
    <col min="50" max="50" width="19.28515625" style="14" customWidth="1"/>
    <col min="51" max="51" width="18.7109375" style="14" customWidth="1"/>
    <col min="52" max="52" width="17.140625" style="14" customWidth="1"/>
    <col min="53" max="53" width="18.5703125" style="142" customWidth="1"/>
    <col min="54" max="54" width="19.140625" style="138" customWidth="1"/>
    <col min="55" max="55" width="65.140625" style="14" customWidth="1"/>
    <col min="56" max="56" width="58.85546875" style="14" customWidth="1"/>
    <col min="57" max="16384" width="9.140625" style="14"/>
  </cols>
  <sheetData>
    <row r="1" spans="2:93" ht="75" customHeight="1">
      <c r="B1" s="13"/>
      <c r="C1" s="13"/>
      <c r="D1" s="247" t="s">
        <v>103</v>
      </c>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row>
    <row r="2" spans="2:93" ht="26.25" customHeight="1">
      <c r="B2" s="33" t="s">
        <v>104</v>
      </c>
      <c r="C2" s="209" t="s">
        <v>6</v>
      </c>
      <c r="D2" s="210"/>
      <c r="E2" s="210"/>
      <c r="F2" s="88"/>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row>
    <row r="3" spans="2:93" ht="26.25" customHeight="1">
      <c r="B3" s="33" t="s">
        <v>106</v>
      </c>
      <c r="C3" s="209"/>
      <c r="D3" s="210"/>
      <c r="E3" s="210"/>
      <c r="F3" s="88"/>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row>
    <row r="4" spans="2:93" ht="27.75" customHeight="1">
      <c r="B4" s="15" t="s">
        <v>108</v>
      </c>
      <c r="C4" s="209">
        <v>2022</v>
      </c>
      <c r="D4" s="210"/>
      <c r="E4" s="210"/>
      <c r="F4" s="88"/>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row>
    <row r="5" spans="2:93" ht="38.25" customHeight="1">
      <c r="B5" s="15" t="s">
        <v>85</v>
      </c>
      <c r="C5" s="209" t="s">
        <v>87</v>
      </c>
      <c r="D5" s="210"/>
      <c r="E5" s="210"/>
      <c r="F5" s="88"/>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row>
    <row r="6" spans="2:93" ht="17.100000000000001" customHeight="1" thickBot="1">
      <c r="B6" s="219" t="s">
        <v>110</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row>
    <row r="7" spans="2:93" thickBot="1">
      <c r="B7" s="190" t="s">
        <v>111</v>
      </c>
      <c r="C7" s="191"/>
      <c r="D7" s="191"/>
      <c r="E7" s="191"/>
      <c r="F7" s="89"/>
      <c r="G7" s="34"/>
      <c r="H7" s="34"/>
      <c r="I7" s="34"/>
      <c r="J7" s="34"/>
      <c r="K7" s="34"/>
      <c r="L7" s="34"/>
      <c r="M7" s="34"/>
      <c r="N7" s="34"/>
      <c r="O7" s="34"/>
      <c r="P7" s="34"/>
      <c r="Q7" s="34"/>
      <c r="R7" s="34"/>
      <c r="S7" s="34"/>
      <c r="T7" s="34"/>
      <c r="U7" s="34"/>
      <c r="V7" s="34"/>
      <c r="W7" s="34"/>
      <c r="X7" s="34"/>
      <c r="Y7" s="34"/>
      <c r="Z7" s="34"/>
      <c r="AA7" s="34"/>
      <c r="AB7" s="34"/>
      <c r="AC7" s="34"/>
      <c r="AD7" s="34"/>
      <c r="AE7" s="217" t="s">
        <v>112</v>
      </c>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row>
    <row r="8" spans="2:93" ht="18" customHeight="1">
      <c r="B8" s="180" t="s">
        <v>214</v>
      </c>
      <c r="C8" s="181"/>
      <c r="D8" s="181" t="s">
        <v>114</v>
      </c>
      <c r="E8" s="196" t="s">
        <v>115</v>
      </c>
      <c r="F8" s="248" t="s">
        <v>215</v>
      </c>
      <c r="G8" s="244" t="s">
        <v>216</v>
      </c>
      <c r="H8" s="244"/>
      <c r="I8" s="244"/>
      <c r="J8" s="244"/>
      <c r="K8" s="244"/>
      <c r="L8" s="244"/>
      <c r="M8" s="244"/>
      <c r="N8" s="244"/>
      <c r="O8" s="244"/>
      <c r="P8" s="244"/>
      <c r="Q8" s="244"/>
      <c r="R8" s="245"/>
      <c r="S8" s="244" t="s">
        <v>217</v>
      </c>
      <c r="T8" s="244"/>
      <c r="U8" s="244"/>
      <c r="V8" s="244"/>
      <c r="W8" s="244"/>
      <c r="X8" s="244"/>
      <c r="Y8" s="244"/>
      <c r="Z8" s="244"/>
      <c r="AA8" s="244"/>
      <c r="AB8" s="244"/>
      <c r="AC8" s="244"/>
      <c r="AD8" s="244"/>
      <c r="AE8" s="173" t="s">
        <v>121</v>
      </c>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4"/>
    </row>
    <row r="9" spans="2:93" ht="18" customHeight="1">
      <c r="B9" s="182"/>
      <c r="C9" s="183"/>
      <c r="D9" s="183"/>
      <c r="E9" s="197"/>
      <c r="F9" s="249"/>
      <c r="G9" s="244"/>
      <c r="H9" s="244"/>
      <c r="I9" s="244"/>
      <c r="J9" s="244"/>
      <c r="K9" s="244"/>
      <c r="L9" s="244"/>
      <c r="M9" s="244"/>
      <c r="N9" s="244"/>
      <c r="O9" s="244"/>
      <c r="P9" s="244"/>
      <c r="Q9" s="244"/>
      <c r="R9" s="245"/>
      <c r="S9" s="244"/>
      <c r="T9" s="244"/>
      <c r="U9" s="244"/>
      <c r="V9" s="244"/>
      <c r="W9" s="244"/>
      <c r="X9" s="244"/>
      <c r="Y9" s="244"/>
      <c r="Z9" s="244"/>
      <c r="AA9" s="244"/>
      <c r="AB9" s="244"/>
      <c r="AC9" s="244"/>
      <c r="AD9" s="244"/>
      <c r="AE9" s="16"/>
      <c r="AF9" s="16"/>
      <c r="AG9" s="123"/>
      <c r="AH9" s="123"/>
      <c r="AI9" s="16"/>
      <c r="AJ9" s="16"/>
      <c r="AK9" s="16"/>
      <c r="AL9" s="16"/>
      <c r="AM9" s="16"/>
      <c r="AN9" s="16"/>
      <c r="AO9" s="16"/>
      <c r="AP9" s="16"/>
      <c r="AQ9" s="16"/>
      <c r="AR9" s="16"/>
      <c r="AS9" s="16"/>
      <c r="AT9" s="16"/>
      <c r="AU9" s="16"/>
      <c r="AV9" s="16"/>
      <c r="AW9" s="16"/>
      <c r="AX9" s="16"/>
      <c r="AY9" s="16"/>
      <c r="AZ9" s="16"/>
      <c r="BA9" s="139"/>
      <c r="BB9" s="136"/>
      <c r="BC9" s="115"/>
    </row>
    <row r="10" spans="2:93" ht="42" customHeight="1">
      <c r="B10" s="184"/>
      <c r="C10" s="185"/>
      <c r="D10" s="185"/>
      <c r="E10" s="197"/>
      <c r="F10" s="250"/>
      <c r="G10" s="235" t="s">
        <v>218</v>
      </c>
      <c r="H10" s="235"/>
      <c r="I10" s="235" t="s">
        <v>219</v>
      </c>
      <c r="J10" s="235"/>
      <c r="K10" s="235" t="s">
        <v>220</v>
      </c>
      <c r="L10" s="235"/>
      <c r="M10" s="235" t="s">
        <v>221</v>
      </c>
      <c r="N10" s="235"/>
      <c r="O10" s="235" t="s">
        <v>222</v>
      </c>
      <c r="P10" s="235"/>
      <c r="Q10" s="235" t="s">
        <v>223</v>
      </c>
      <c r="R10" s="235"/>
      <c r="S10" s="235" t="s">
        <v>224</v>
      </c>
      <c r="T10" s="235"/>
      <c r="U10" s="235" t="s">
        <v>225</v>
      </c>
      <c r="V10" s="235"/>
      <c r="W10" s="235" t="s">
        <v>226</v>
      </c>
      <c r="X10" s="235"/>
      <c r="Y10" s="235" t="s">
        <v>227</v>
      </c>
      <c r="Z10" s="235"/>
      <c r="AA10" s="235" t="s">
        <v>228</v>
      </c>
      <c r="AB10" s="235"/>
      <c r="AC10" s="235" t="s">
        <v>229</v>
      </c>
      <c r="AD10" s="235"/>
      <c r="AE10" s="236" t="s">
        <v>230</v>
      </c>
      <c r="AF10" s="237"/>
      <c r="AG10" s="236" t="s">
        <v>231</v>
      </c>
      <c r="AH10" s="237"/>
      <c r="AI10" s="252" t="s">
        <v>232</v>
      </c>
      <c r="AJ10" s="253"/>
      <c r="AK10" s="226" t="s">
        <v>218</v>
      </c>
      <c r="AL10" s="226"/>
      <c r="AM10" s="226" t="s">
        <v>219</v>
      </c>
      <c r="AN10" s="226"/>
      <c r="AO10" s="226" t="s">
        <v>220</v>
      </c>
      <c r="AP10" s="226"/>
      <c r="AQ10" s="226" t="s">
        <v>221</v>
      </c>
      <c r="AR10" s="226"/>
      <c r="AS10" s="226" t="s">
        <v>222</v>
      </c>
      <c r="AT10" s="226"/>
      <c r="AU10" s="226" t="s">
        <v>223</v>
      </c>
      <c r="AV10" s="226"/>
      <c r="AW10" s="226" t="s">
        <v>233</v>
      </c>
      <c r="AX10" s="226"/>
      <c r="AY10" s="232" t="s">
        <v>234</v>
      </c>
      <c r="AZ10" s="233"/>
      <c r="BA10" s="233"/>
      <c r="BB10" s="233"/>
      <c r="BC10" s="234"/>
    </row>
    <row r="11" spans="2:93" ht="111" customHeight="1">
      <c r="B11" s="246"/>
      <c r="C11" s="187"/>
      <c r="D11" s="187"/>
      <c r="E11" s="198"/>
      <c r="F11" s="251" t="s">
        <v>215</v>
      </c>
      <c r="G11" s="112" t="s">
        <v>115</v>
      </c>
      <c r="H11" s="112" t="s">
        <v>124</v>
      </c>
      <c r="I11" s="112" t="s">
        <v>115</v>
      </c>
      <c r="J11" s="112" t="s">
        <v>124</v>
      </c>
      <c r="K11" s="112" t="s">
        <v>115</v>
      </c>
      <c r="L11" s="112" t="s">
        <v>124</v>
      </c>
      <c r="M11" s="112" t="s">
        <v>115</v>
      </c>
      <c r="N11" s="112" t="s">
        <v>124</v>
      </c>
      <c r="O11" s="112" t="s">
        <v>115</v>
      </c>
      <c r="P11" s="112" t="s">
        <v>124</v>
      </c>
      <c r="Q11" s="112" t="s">
        <v>115</v>
      </c>
      <c r="R11" s="112" t="s">
        <v>124</v>
      </c>
      <c r="S11" s="112" t="s">
        <v>115</v>
      </c>
      <c r="T11" s="112" t="s">
        <v>124</v>
      </c>
      <c r="U11" s="112" t="s">
        <v>115</v>
      </c>
      <c r="V11" s="112" t="s">
        <v>124</v>
      </c>
      <c r="W11" s="112" t="s">
        <v>115</v>
      </c>
      <c r="X11" s="112" t="s">
        <v>124</v>
      </c>
      <c r="Y11" s="112" t="s">
        <v>115</v>
      </c>
      <c r="Z11" s="112" t="s">
        <v>124</v>
      </c>
      <c r="AA11" s="112" t="s">
        <v>115</v>
      </c>
      <c r="AB11" s="112" t="s">
        <v>124</v>
      </c>
      <c r="AC11" s="112" t="s">
        <v>115</v>
      </c>
      <c r="AD11" s="112" t="s">
        <v>124</v>
      </c>
      <c r="AE11" s="117" t="s">
        <v>235</v>
      </c>
      <c r="AF11" s="117" t="s">
        <v>236</v>
      </c>
      <c r="AG11" s="117" t="s">
        <v>237</v>
      </c>
      <c r="AH11" s="117" t="s">
        <v>238</v>
      </c>
      <c r="AI11" s="117" t="s">
        <v>237</v>
      </c>
      <c r="AJ11" s="117" t="s">
        <v>238</v>
      </c>
      <c r="AK11" s="132" t="s">
        <v>115</v>
      </c>
      <c r="AL11" s="132" t="s">
        <v>124</v>
      </c>
      <c r="AM11" s="132" t="s">
        <v>115</v>
      </c>
      <c r="AN11" s="132" t="s">
        <v>124</v>
      </c>
      <c r="AO11" s="132" t="s">
        <v>115</v>
      </c>
      <c r="AP11" s="132" t="s">
        <v>124</v>
      </c>
      <c r="AQ11" s="132" t="s">
        <v>115</v>
      </c>
      <c r="AR11" s="132" t="s">
        <v>124</v>
      </c>
      <c r="AS11" s="132" t="s">
        <v>115</v>
      </c>
      <c r="AT11" s="132" t="s">
        <v>124</v>
      </c>
      <c r="AU11" s="132" t="s">
        <v>115</v>
      </c>
      <c r="AV11" s="132" t="s">
        <v>124</v>
      </c>
      <c r="AW11" s="132" t="s">
        <v>115</v>
      </c>
      <c r="AX11" s="133" t="s">
        <v>124</v>
      </c>
      <c r="AY11" s="134" t="s">
        <v>239</v>
      </c>
      <c r="AZ11" s="134" t="s">
        <v>240</v>
      </c>
      <c r="BA11" s="140" t="s">
        <v>241</v>
      </c>
      <c r="BB11" s="137" t="s">
        <v>242</v>
      </c>
      <c r="BC11" s="144" t="s">
        <v>243</v>
      </c>
      <c r="BD11" s="144" t="s">
        <v>244</v>
      </c>
    </row>
    <row r="12" spans="2:93" ht="91.5" customHeight="1">
      <c r="B12" s="229" t="s">
        <v>245</v>
      </c>
      <c r="C12" s="128" t="s">
        <v>133</v>
      </c>
      <c r="D12" s="45" t="s">
        <v>134</v>
      </c>
      <c r="E12" s="32" t="s">
        <v>135</v>
      </c>
      <c r="F12" s="23" t="s">
        <v>246</v>
      </c>
      <c r="G12" s="58">
        <v>21</v>
      </c>
      <c r="H12" s="21">
        <v>367648911</v>
      </c>
      <c r="I12" s="58">
        <v>27</v>
      </c>
      <c r="J12" s="21">
        <v>240581135</v>
      </c>
      <c r="K12" s="58">
        <v>11</v>
      </c>
      <c r="L12" s="21">
        <v>562485056</v>
      </c>
      <c r="M12" s="58">
        <v>43</v>
      </c>
      <c r="N12" s="21">
        <v>645468744</v>
      </c>
      <c r="O12" s="58">
        <v>45</v>
      </c>
      <c r="P12" s="21">
        <v>621625091</v>
      </c>
      <c r="Q12" s="58">
        <v>8</v>
      </c>
      <c r="R12" s="21">
        <v>663734231</v>
      </c>
      <c r="S12" s="58">
        <v>35</v>
      </c>
      <c r="T12" s="21">
        <v>770859940</v>
      </c>
      <c r="U12" s="58">
        <v>4</v>
      </c>
      <c r="V12" s="21">
        <v>874483168</v>
      </c>
      <c r="W12" s="58">
        <v>1</v>
      </c>
      <c r="X12" s="21">
        <v>1009523676</v>
      </c>
      <c r="Y12" s="58">
        <v>0</v>
      </c>
      <c r="Z12" s="21">
        <v>1018328729</v>
      </c>
      <c r="AA12" s="58">
        <v>0</v>
      </c>
      <c r="AB12" s="21">
        <v>943161460</v>
      </c>
      <c r="AC12" s="58">
        <v>1</v>
      </c>
      <c r="AD12" s="21">
        <v>19764054889</v>
      </c>
      <c r="AE12" s="58">
        <f>SUM(G12+I12+K12+M12+O12+Q12)</f>
        <v>155</v>
      </c>
      <c r="AF12" s="55">
        <f>SUM(H12+J12+L12+N12+P12+R12)</f>
        <v>3101543168</v>
      </c>
      <c r="AG12" s="118">
        <f>SUM(S12+U12+W12+Y12+AA12+AC12)</f>
        <v>41</v>
      </c>
      <c r="AH12" s="120">
        <f>+T12+V12+X12+Z12+AB12+AD12</f>
        <v>24380411862</v>
      </c>
      <c r="AI12" s="110">
        <f>+AE12+AG12</f>
        <v>196</v>
      </c>
      <c r="AJ12" s="110">
        <f>+AF12+AH12</f>
        <v>27481955030</v>
      </c>
      <c r="AK12" s="58">
        <v>111</v>
      </c>
      <c r="AL12" s="121">
        <v>5412318</v>
      </c>
      <c r="AM12" s="58">
        <v>27</v>
      </c>
      <c r="AN12" s="121">
        <v>423837725</v>
      </c>
      <c r="AO12" s="58">
        <v>10</v>
      </c>
      <c r="AP12" s="147">
        <v>821175390</v>
      </c>
      <c r="AQ12" s="58">
        <v>2</v>
      </c>
      <c r="AR12" s="147">
        <v>906139177</v>
      </c>
      <c r="AS12" s="58">
        <v>1</v>
      </c>
      <c r="AT12" s="21">
        <v>926240910</v>
      </c>
      <c r="AU12" s="58">
        <v>1</v>
      </c>
      <c r="AV12" s="147">
        <v>581289004</v>
      </c>
      <c r="AW12" s="146">
        <f>SUM(AK12+AM12+AO12+AQ12+AS12+AU12)</f>
        <v>152</v>
      </c>
      <c r="AX12" s="55">
        <f>SUM(AL12+AN12+AP12+AR12+AT12+AV12)</f>
        <v>3664094524</v>
      </c>
      <c r="AY12" s="11">
        <f>(1-(AX12/AF12))</f>
        <v>-0.18137789014323347</v>
      </c>
      <c r="AZ12" s="135">
        <v>5.1999999999999998E-2</v>
      </c>
      <c r="BA12" s="141">
        <f>ROUND(AX12*AZ12,0)</f>
        <v>190532915</v>
      </c>
      <c r="BB12" s="143">
        <f>AF12-BA12</f>
        <v>2911010253</v>
      </c>
      <c r="BC12" s="148" t="s">
        <v>247</v>
      </c>
      <c r="BD12" s="148" t="s">
        <v>248</v>
      </c>
    </row>
    <row r="13" spans="2:93" ht="174.75" customHeight="1">
      <c r="B13" s="229"/>
      <c r="C13" s="128" t="s">
        <v>143</v>
      </c>
      <c r="D13" s="45" t="s">
        <v>134</v>
      </c>
      <c r="E13" s="32" t="s">
        <v>135</v>
      </c>
      <c r="F13" s="121" t="s">
        <v>249</v>
      </c>
      <c r="G13" s="58">
        <v>5</v>
      </c>
      <c r="H13" s="147">
        <v>0</v>
      </c>
      <c r="I13" s="58">
        <v>13</v>
      </c>
      <c r="J13" s="147">
        <v>651319</v>
      </c>
      <c r="K13" s="58">
        <v>2</v>
      </c>
      <c r="L13" s="21">
        <v>78237157</v>
      </c>
      <c r="M13" s="58">
        <v>7</v>
      </c>
      <c r="N13" s="147">
        <v>159708231</v>
      </c>
      <c r="O13" s="118">
        <v>13</v>
      </c>
      <c r="P13" s="113">
        <v>165247872</v>
      </c>
      <c r="Q13" s="118">
        <v>0</v>
      </c>
      <c r="R13" s="113">
        <v>165914249</v>
      </c>
      <c r="S13" s="118">
        <v>1</v>
      </c>
      <c r="T13" s="113">
        <v>237175048</v>
      </c>
      <c r="U13" s="118">
        <v>10</v>
      </c>
      <c r="V13" s="113">
        <v>39628244</v>
      </c>
      <c r="W13" s="118">
        <v>0</v>
      </c>
      <c r="X13" s="113">
        <v>83593636</v>
      </c>
      <c r="Y13" s="118">
        <v>0</v>
      </c>
      <c r="Z13" s="113">
        <v>81145000</v>
      </c>
      <c r="AA13" s="118">
        <v>0</v>
      </c>
      <c r="AB13" s="113">
        <v>81145000</v>
      </c>
      <c r="AC13" s="118">
        <v>0</v>
      </c>
      <c r="AD13" s="113">
        <v>135464733</v>
      </c>
      <c r="AE13" s="118">
        <v>54</v>
      </c>
      <c r="AF13" s="119">
        <f>SUM(H13+J13+L13+N13+P13+R13)</f>
        <v>569758828</v>
      </c>
      <c r="AG13" s="118">
        <f>SUM(S13+U13+W13+Y13+AA13+AC13)</f>
        <v>11</v>
      </c>
      <c r="AH13" s="120">
        <f>+T13+V13+X13+Z13+AB13+AD13</f>
        <v>658151661</v>
      </c>
      <c r="AI13" s="110">
        <f>+AE13+AG13</f>
        <v>65</v>
      </c>
      <c r="AJ13" s="110">
        <f>+AF13+AH13</f>
        <v>1227910489</v>
      </c>
      <c r="AK13" s="58">
        <v>2</v>
      </c>
      <c r="AL13" s="121">
        <v>0</v>
      </c>
      <c r="AM13" s="58">
        <v>3</v>
      </c>
      <c r="AN13" s="121">
        <v>3616667</v>
      </c>
      <c r="AO13" s="58">
        <v>0</v>
      </c>
      <c r="AP13" s="147">
        <v>28609500</v>
      </c>
      <c r="AQ13" s="58">
        <v>0</v>
      </c>
      <c r="AR13" s="147">
        <v>36660000</v>
      </c>
      <c r="AS13" s="58">
        <v>1</v>
      </c>
      <c r="AT13" s="21">
        <v>36660000</v>
      </c>
      <c r="AU13" s="58">
        <v>0</v>
      </c>
      <c r="AV13" s="147">
        <v>39776667</v>
      </c>
      <c r="AW13" s="146">
        <f>SUM(AK13+AM13+AO13+AQ13+AS13+AU13)</f>
        <v>6</v>
      </c>
      <c r="AX13" s="55">
        <f>SUM(AL13+AN13+AP13+AR13+AT13+AV13)</f>
        <v>145322834</v>
      </c>
      <c r="AY13" s="11">
        <f>(1-(AX13/AF13))</f>
        <v>0.74493974141634545</v>
      </c>
      <c r="AZ13" s="135">
        <v>5.1999999999999998E-2</v>
      </c>
      <c r="BA13" s="141">
        <f t="shared" ref="BA12:BA35" si="0">ROUND(AX13*AZ13,0)</f>
        <v>7556787</v>
      </c>
      <c r="BB13" s="143">
        <f t="shared" ref="BB13:BB23" si="1">AF13-BA13</f>
        <v>562202041</v>
      </c>
      <c r="BC13" s="149" t="s">
        <v>250</v>
      </c>
      <c r="BD13" s="149" t="s">
        <v>251</v>
      </c>
    </row>
    <row r="14" spans="2:93" s="106" customFormat="1" ht="75.75" customHeight="1">
      <c r="B14" s="229"/>
      <c r="C14" s="128" t="s">
        <v>139</v>
      </c>
      <c r="D14" s="45" t="s">
        <v>140</v>
      </c>
      <c r="E14" s="22" t="s">
        <v>141</v>
      </c>
      <c r="F14" s="108" t="s">
        <v>252</v>
      </c>
      <c r="G14" s="58">
        <v>173</v>
      </c>
      <c r="H14" s="65">
        <v>3204910</v>
      </c>
      <c r="I14" s="58">
        <v>186</v>
      </c>
      <c r="J14" s="65">
        <v>3329971</v>
      </c>
      <c r="K14" s="58">
        <v>99</v>
      </c>
      <c r="L14" s="65">
        <v>1809749</v>
      </c>
      <c r="M14" s="58">
        <v>145</v>
      </c>
      <c r="N14" s="65">
        <v>2833174</v>
      </c>
      <c r="O14" s="58">
        <v>152</v>
      </c>
      <c r="P14" s="65">
        <v>3984914</v>
      </c>
      <c r="Q14" s="58">
        <v>91</v>
      </c>
      <c r="R14" s="65">
        <v>2134858</v>
      </c>
      <c r="S14" s="58">
        <v>107</v>
      </c>
      <c r="T14" s="65" t="s">
        <v>253</v>
      </c>
      <c r="U14" s="58">
        <v>107.5</v>
      </c>
      <c r="V14" s="65" t="s">
        <v>254</v>
      </c>
      <c r="W14" s="58">
        <v>115.5</v>
      </c>
      <c r="X14" s="65" t="s">
        <v>255</v>
      </c>
      <c r="Y14" s="58">
        <v>157</v>
      </c>
      <c r="Z14" s="65" t="s">
        <v>256</v>
      </c>
      <c r="AA14" s="58">
        <v>127.5</v>
      </c>
      <c r="AB14" s="65" t="s">
        <v>257</v>
      </c>
      <c r="AC14" s="58">
        <v>113.5</v>
      </c>
      <c r="AD14" s="65" t="s">
        <v>258</v>
      </c>
      <c r="AE14" s="58">
        <f>SUM(G14+I14+K14+M14+O14+Q14)</f>
        <v>846</v>
      </c>
      <c r="AF14" s="55">
        <f>SUM(H14+J14+L14+N14+P14+R14)</f>
        <v>17297576</v>
      </c>
      <c r="AG14" s="118">
        <f t="shared" ref="AG14:AG35" si="2">SUM(S14+U14+W14+Y14+AA14+AC14)</f>
        <v>728</v>
      </c>
      <c r="AH14" s="120" t="e">
        <f t="shared" ref="AH14:AH35" si="3">+T14+V14+X14+Z14+AB14+AD14</f>
        <v>#VALUE!</v>
      </c>
      <c r="AI14" s="110">
        <f t="shared" ref="AI14:AI35" si="4">+AE14+AG14</f>
        <v>1574</v>
      </c>
      <c r="AJ14" s="120" t="e">
        <f t="shared" ref="AJ14:AJ35" si="5">+AF14+AH14</f>
        <v>#VALUE!</v>
      </c>
      <c r="AK14" s="58">
        <v>132</v>
      </c>
      <c r="AL14" s="121">
        <v>4082926</v>
      </c>
      <c r="AM14" s="58">
        <v>254</v>
      </c>
      <c r="AN14" s="121">
        <v>3366454</v>
      </c>
      <c r="AO14" s="58">
        <v>181</v>
      </c>
      <c r="AP14" s="147">
        <v>3418983</v>
      </c>
      <c r="AQ14" s="58">
        <v>156</v>
      </c>
      <c r="AR14" s="147">
        <v>3517105</v>
      </c>
      <c r="AS14" s="58">
        <v>177</v>
      </c>
      <c r="AT14" s="21">
        <v>3488491</v>
      </c>
      <c r="AU14" s="58">
        <v>132.5</v>
      </c>
      <c r="AV14" s="147">
        <v>2592366</v>
      </c>
      <c r="AW14" s="146">
        <f>SUM(AK14+AM14+AO14+AQ14+AS14+AU14)</f>
        <v>1032.5</v>
      </c>
      <c r="AX14" s="55">
        <f t="shared" ref="AX12:AX35" si="6">SUM(AL14+AN14+AP14+AR14+AT14+AV14)</f>
        <v>20466325</v>
      </c>
      <c r="AY14" s="11">
        <f>(1-(AX14/AF14))</f>
        <v>-0.18319034990798722</v>
      </c>
      <c r="AZ14" s="11">
        <v>-0.01</v>
      </c>
      <c r="BA14" s="141">
        <f t="shared" si="0"/>
        <v>-204663</v>
      </c>
      <c r="BB14" s="143">
        <f t="shared" si="1"/>
        <v>17502239</v>
      </c>
      <c r="BC14" s="154" t="s">
        <v>259</v>
      </c>
      <c r="BD14" s="154" t="s">
        <v>260</v>
      </c>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row>
    <row r="15" spans="2:93" ht="79.5" customHeight="1">
      <c r="B15" s="229"/>
      <c r="C15" s="230" t="s">
        <v>146</v>
      </c>
      <c r="D15" s="45" t="s">
        <v>148</v>
      </c>
      <c r="E15" s="22" t="s">
        <v>149</v>
      </c>
      <c r="F15" s="23" t="s">
        <v>252</v>
      </c>
      <c r="G15" s="58">
        <v>0</v>
      </c>
      <c r="H15" s="21">
        <v>0</v>
      </c>
      <c r="I15" s="58">
        <v>0</v>
      </c>
      <c r="J15" s="21">
        <v>0</v>
      </c>
      <c r="K15" s="58">
        <v>0</v>
      </c>
      <c r="L15" s="21">
        <v>0</v>
      </c>
      <c r="M15" s="58">
        <v>0</v>
      </c>
      <c r="N15" s="21">
        <v>0</v>
      </c>
      <c r="O15" s="58">
        <v>0</v>
      </c>
      <c r="P15" s="21">
        <v>0</v>
      </c>
      <c r="Q15" s="58">
        <v>0</v>
      </c>
      <c r="R15" s="21">
        <v>0</v>
      </c>
      <c r="S15" s="58">
        <v>0</v>
      </c>
      <c r="T15" s="58">
        <v>0</v>
      </c>
      <c r="U15" s="58">
        <v>0</v>
      </c>
      <c r="V15" s="58">
        <v>0</v>
      </c>
      <c r="W15" s="58">
        <v>0</v>
      </c>
      <c r="X15" s="58">
        <v>0</v>
      </c>
      <c r="Y15" s="58">
        <v>0</v>
      </c>
      <c r="Z15" s="58">
        <v>0</v>
      </c>
      <c r="AA15" s="58">
        <v>0</v>
      </c>
      <c r="AB15" s="58">
        <v>0</v>
      </c>
      <c r="AC15" s="58">
        <v>0</v>
      </c>
      <c r="AD15" s="58">
        <v>0</v>
      </c>
      <c r="AE15" s="58">
        <f t="shared" ref="AE15:AE35" si="7">SUM(G15+I15+K15+M15+O15+Q15)</f>
        <v>0</v>
      </c>
      <c r="AF15" s="55">
        <f t="shared" ref="AF15:AF35" si="8">SUM(H15+J15+L15+N15+P15+R15)</f>
        <v>0</v>
      </c>
      <c r="AG15" s="118">
        <f t="shared" si="2"/>
        <v>0</v>
      </c>
      <c r="AH15" s="120">
        <f t="shared" si="3"/>
        <v>0</v>
      </c>
      <c r="AI15" s="110">
        <f t="shared" si="4"/>
        <v>0</v>
      </c>
      <c r="AJ15" s="120">
        <f t="shared" si="5"/>
        <v>0</v>
      </c>
      <c r="AK15" s="58">
        <v>0</v>
      </c>
      <c r="AL15" s="21">
        <v>0</v>
      </c>
      <c r="AM15" s="58">
        <v>0</v>
      </c>
      <c r="AN15" s="21">
        <v>0</v>
      </c>
      <c r="AO15" s="58">
        <v>0</v>
      </c>
      <c r="AP15" s="21">
        <v>0</v>
      </c>
      <c r="AQ15" s="58">
        <v>0</v>
      </c>
      <c r="AR15" s="21">
        <v>0</v>
      </c>
      <c r="AS15" s="58">
        <v>0</v>
      </c>
      <c r="AT15" s="21">
        <v>0</v>
      </c>
      <c r="AU15" s="58">
        <v>0</v>
      </c>
      <c r="AV15" s="21">
        <v>0</v>
      </c>
      <c r="AW15" s="146">
        <f t="shared" ref="AW13:AW35" si="9">SUM(AK15+AM15+AO15+AQ15+AS15+AU15)</f>
        <v>0</v>
      </c>
      <c r="AX15" s="55">
        <f t="shared" si="6"/>
        <v>0</v>
      </c>
      <c r="AY15" s="11" t="s">
        <v>261</v>
      </c>
      <c r="AZ15" s="11">
        <v>-0.01</v>
      </c>
      <c r="BA15" s="141">
        <f t="shared" si="0"/>
        <v>0</v>
      </c>
      <c r="BB15" s="143">
        <f t="shared" si="1"/>
        <v>0</v>
      </c>
      <c r="BC15" s="227" t="s">
        <v>262</v>
      </c>
      <c r="BD15" s="227" t="s">
        <v>263</v>
      </c>
    </row>
    <row r="16" spans="2:93" ht="69" customHeight="1">
      <c r="B16" s="229"/>
      <c r="C16" s="231"/>
      <c r="D16" s="45" t="s">
        <v>152</v>
      </c>
      <c r="E16" s="22" t="s">
        <v>153</v>
      </c>
      <c r="F16" s="23" t="s">
        <v>252</v>
      </c>
      <c r="G16" s="58">
        <v>0</v>
      </c>
      <c r="H16" s="21">
        <v>0</v>
      </c>
      <c r="I16" s="58">
        <v>0</v>
      </c>
      <c r="J16" s="21">
        <v>0</v>
      </c>
      <c r="K16" s="58">
        <v>0</v>
      </c>
      <c r="L16" s="21">
        <v>0</v>
      </c>
      <c r="M16" s="58">
        <v>0</v>
      </c>
      <c r="N16" s="21">
        <v>0</v>
      </c>
      <c r="O16" s="58">
        <v>0</v>
      </c>
      <c r="P16" s="21">
        <v>0</v>
      </c>
      <c r="Q16" s="58">
        <v>0</v>
      </c>
      <c r="R16" s="21">
        <v>0</v>
      </c>
      <c r="S16" s="58">
        <v>0</v>
      </c>
      <c r="T16" s="58">
        <v>0</v>
      </c>
      <c r="U16" s="58">
        <v>0</v>
      </c>
      <c r="V16" s="58">
        <v>0</v>
      </c>
      <c r="W16" s="58">
        <v>0</v>
      </c>
      <c r="X16" s="58">
        <v>0</v>
      </c>
      <c r="Y16" s="58">
        <v>0</v>
      </c>
      <c r="Z16" s="58">
        <v>0</v>
      </c>
      <c r="AA16" s="58">
        <v>0</v>
      </c>
      <c r="AB16" s="58">
        <v>0</v>
      </c>
      <c r="AC16" s="58">
        <v>0</v>
      </c>
      <c r="AD16" s="58">
        <v>0</v>
      </c>
      <c r="AE16" s="58">
        <f t="shared" si="7"/>
        <v>0</v>
      </c>
      <c r="AF16" s="55">
        <f t="shared" si="8"/>
        <v>0</v>
      </c>
      <c r="AG16" s="118">
        <f t="shared" si="2"/>
        <v>0</v>
      </c>
      <c r="AH16" s="120">
        <f t="shared" si="3"/>
        <v>0</v>
      </c>
      <c r="AI16" s="110">
        <f t="shared" si="4"/>
        <v>0</v>
      </c>
      <c r="AJ16" s="120">
        <f t="shared" si="5"/>
        <v>0</v>
      </c>
      <c r="AK16" s="58">
        <v>0</v>
      </c>
      <c r="AL16" s="21">
        <v>0</v>
      </c>
      <c r="AM16" s="58">
        <v>0</v>
      </c>
      <c r="AN16" s="21">
        <v>0</v>
      </c>
      <c r="AO16" s="58">
        <v>0</v>
      </c>
      <c r="AP16" s="21">
        <v>0</v>
      </c>
      <c r="AQ16" s="58">
        <v>0</v>
      </c>
      <c r="AR16" s="21">
        <v>0</v>
      </c>
      <c r="AS16" s="58">
        <v>0</v>
      </c>
      <c r="AT16" s="21">
        <v>0</v>
      </c>
      <c r="AU16" s="58">
        <v>1</v>
      </c>
      <c r="AV16" s="21">
        <v>3732823</v>
      </c>
      <c r="AW16" s="146">
        <f t="shared" si="9"/>
        <v>1</v>
      </c>
      <c r="AX16" s="55">
        <f t="shared" si="6"/>
        <v>3732823</v>
      </c>
      <c r="AY16" s="11" t="s">
        <v>261</v>
      </c>
      <c r="AZ16" s="11">
        <v>-0.01</v>
      </c>
      <c r="BA16" s="141">
        <f t="shared" si="0"/>
        <v>-37328</v>
      </c>
      <c r="BB16" s="143">
        <f t="shared" si="1"/>
        <v>37328</v>
      </c>
      <c r="BC16" s="228"/>
      <c r="BD16" s="228"/>
    </row>
    <row r="17" spans="2:56" ht="69" customHeight="1">
      <c r="B17" s="229"/>
      <c r="C17" s="128" t="s">
        <v>264</v>
      </c>
      <c r="D17" s="45" t="s">
        <v>265</v>
      </c>
      <c r="E17" s="22"/>
      <c r="F17" s="23" t="s">
        <v>252</v>
      </c>
      <c r="G17" s="58"/>
      <c r="H17" s="126"/>
      <c r="I17" s="58"/>
      <c r="J17" s="65">
        <v>21000608</v>
      </c>
      <c r="K17" s="58"/>
      <c r="L17" s="65">
        <v>40892842</v>
      </c>
      <c r="M17" s="58"/>
      <c r="N17" s="65">
        <v>54203526</v>
      </c>
      <c r="O17" s="58"/>
      <c r="P17" s="65">
        <v>1427706</v>
      </c>
      <c r="Q17" s="58"/>
      <c r="R17" s="126"/>
      <c r="S17" s="58"/>
      <c r="T17" s="65">
        <v>21366409</v>
      </c>
      <c r="U17" s="58"/>
      <c r="V17" s="65">
        <v>3668142</v>
      </c>
      <c r="W17" s="58"/>
      <c r="X17" s="126"/>
      <c r="Y17" s="58"/>
      <c r="Z17" s="126"/>
      <c r="AA17" s="58"/>
      <c r="AB17" s="126"/>
      <c r="AC17" s="58"/>
      <c r="AD17" s="65">
        <v>7348990</v>
      </c>
      <c r="AE17" s="58">
        <v>7</v>
      </c>
      <c r="AF17" s="147">
        <f t="shared" si="8"/>
        <v>117524682</v>
      </c>
      <c r="AG17" s="118">
        <f t="shared" si="2"/>
        <v>0</v>
      </c>
      <c r="AH17" s="120">
        <f t="shared" si="3"/>
        <v>32383541</v>
      </c>
      <c r="AI17" s="110">
        <f t="shared" si="4"/>
        <v>7</v>
      </c>
      <c r="AJ17" s="120">
        <f t="shared" si="5"/>
        <v>149908223</v>
      </c>
      <c r="AK17" s="58">
        <v>0</v>
      </c>
      <c r="AL17" s="21">
        <v>0</v>
      </c>
      <c r="AM17" s="58">
        <v>0</v>
      </c>
      <c r="AN17" s="21">
        <v>0</v>
      </c>
      <c r="AO17" s="58">
        <v>0</v>
      </c>
      <c r="AP17" s="21">
        <v>0</v>
      </c>
      <c r="AQ17" s="58">
        <v>0</v>
      </c>
      <c r="AR17" s="21">
        <v>0</v>
      </c>
      <c r="AS17" s="58">
        <v>0</v>
      </c>
      <c r="AT17" s="21">
        <v>0</v>
      </c>
      <c r="AU17" s="58">
        <v>0</v>
      </c>
      <c r="AV17" s="21">
        <v>0</v>
      </c>
      <c r="AW17" s="146">
        <f t="shared" si="9"/>
        <v>0</v>
      </c>
      <c r="AX17" s="55">
        <f t="shared" si="6"/>
        <v>0</v>
      </c>
      <c r="AY17" s="11">
        <f>(1-(AX17/AF17))</f>
        <v>1</v>
      </c>
      <c r="AZ17" s="11">
        <v>-0.01</v>
      </c>
      <c r="BA17" s="141">
        <f t="shared" si="0"/>
        <v>0</v>
      </c>
      <c r="BB17" s="143">
        <f t="shared" si="1"/>
        <v>117524682</v>
      </c>
      <c r="BC17" s="150" t="s">
        <v>266</v>
      </c>
      <c r="BD17" s="150" t="s">
        <v>266</v>
      </c>
    </row>
    <row r="18" spans="2:56" ht="222.75" customHeight="1">
      <c r="B18" s="229"/>
      <c r="C18" s="128" t="s">
        <v>267</v>
      </c>
      <c r="D18" s="45" t="s">
        <v>194</v>
      </c>
      <c r="E18" s="22" t="s">
        <v>268</v>
      </c>
      <c r="F18" s="23" t="s">
        <v>252</v>
      </c>
      <c r="G18" s="58"/>
      <c r="H18" s="126"/>
      <c r="I18" s="58"/>
      <c r="J18" s="126"/>
      <c r="K18" s="58"/>
      <c r="L18" s="126"/>
      <c r="M18" s="58"/>
      <c r="N18" s="126"/>
      <c r="O18" s="58"/>
      <c r="P18" s="126"/>
      <c r="Q18" s="58"/>
      <c r="R18" s="126"/>
      <c r="S18" s="58"/>
      <c r="T18" s="126"/>
      <c r="U18" s="58"/>
      <c r="V18" s="126"/>
      <c r="W18" s="58"/>
      <c r="X18" s="126"/>
      <c r="Y18" s="58"/>
      <c r="Z18" s="126"/>
      <c r="AA18" s="58"/>
      <c r="AB18" s="126"/>
      <c r="AC18" s="58">
        <v>91</v>
      </c>
      <c r="AD18" s="65">
        <v>31265776</v>
      </c>
      <c r="AE18" s="58">
        <v>91</v>
      </c>
      <c r="AF18" s="65">
        <v>31265776</v>
      </c>
      <c r="AG18" s="118">
        <f t="shared" si="2"/>
        <v>91</v>
      </c>
      <c r="AH18" s="120">
        <f t="shared" si="3"/>
        <v>31265776</v>
      </c>
      <c r="AI18" s="110">
        <f t="shared" si="4"/>
        <v>182</v>
      </c>
      <c r="AJ18" s="120">
        <f t="shared" si="5"/>
        <v>62531552</v>
      </c>
      <c r="AK18" s="58">
        <v>0</v>
      </c>
      <c r="AL18" s="21">
        <v>0</v>
      </c>
      <c r="AM18" s="58">
        <v>0</v>
      </c>
      <c r="AN18" s="21">
        <v>0</v>
      </c>
      <c r="AO18" s="58">
        <v>0</v>
      </c>
      <c r="AP18" s="21">
        <v>0</v>
      </c>
      <c r="AQ18" s="58">
        <v>0</v>
      </c>
      <c r="AR18" s="21">
        <v>0</v>
      </c>
      <c r="AS18" s="58">
        <v>0</v>
      </c>
      <c r="AT18" s="21">
        <v>0</v>
      </c>
      <c r="AU18" s="58">
        <v>0</v>
      </c>
      <c r="AV18" s="21">
        <v>0</v>
      </c>
      <c r="AW18" s="146">
        <f t="shared" si="9"/>
        <v>0</v>
      </c>
      <c r="AX18" s="55">
        <v>0</v>
      </c>
      <c r="AY18" s="11">
        <f>(1-(AX18/AF18))</f>
        <v>1</v>
      </c>
      <c r="AZ18" s="135">
        <v>-5.1999999999999998E-2</v>
      </c>
      <c r="BA18" s="141">
        <f t="shared" si="0"/>
        <v>0</v>
      </c>
      <c r="BB18" s="143">
        <f t="shared" si="1"/>
        <v>31265776</v>
      </c>
      <c r="BC18" s="151" t="s">
        <v>269</v>
      </c>
      <c r="BD18" s="152" t="s">
        <v>270</v>
      </c>
    </row>
    <row r="19" spans="2:56" ht="180.75" customHeight="1">
      <c r="B19" s="229"/>
      <c r="C19" s="128" t="s">
        <v>271</v>
      </c>
      <c r="D19" s="45" t="s">
        <v>194</v>
      </c>
      <c r="E19" s="22" t="s">
        <v>272</v>
      </c>
      <c r="F19" s="23" t="s">
        <v>252</v>
      </c>
      <c r="G19" s="58"/>
      <c r="H19" s="126"/>
      <c r="I19" s="58"/>
      <c r="J19" s="65">
        <v>1750000</v>
      </c>
      <c r="K19" s="58"/>
      <c r="L19" s="126"/>
      <c r="M19" s="58"/>
      <c r="N19" s="65">
        <v>3010700</v>
      </c>
      <c r="O19" s="58"/>
      <c r="P19" s="126"/>
      <c r="Q19" s="58"/>
      <c r="R19" s="126"/>
      <c r="S19" s="58"/>
      <c r="T19" s="126"/>
      <c r="U19" s="58"/>
      <c r="V19" s="65">
        <v>3681000</v>
      </c>
      <c r="W19" s="58"/>
      <c r="X19" s="126"/>
      <c r="Y19" s="58"/>
      <c r="Z19" s="65">
        <v>5165075</v>
      </c>
      <c r="AA19" s="58"/>
      <c r="AB19" s="65">
        <v>11840000</v>
      </c>
      <c r="AC19" s="58"/>
      <c r="AD19" s="65">
        <v>23680000</v>
      </c>
      <c r="AE19" s="58">
        <v>2</v>
      </c>
      <c r="AF19" s="147">
        <f t="shared" si="8"/>
        <v>4760700</v>
      </c>
      <c r="AG19" s="118">
        <f t="shared" si="2"/>
        <v>0</v>
      </c>
      <c r="AH19" s="120">
        <f t="shared" si="3"/>
        <v>44366075</v>
      </c>
      <c r="AI19" s="110">
        <f t="shared" si="4"/>
        <v>2</v>
      </c>
      <c r="AJ19" s="120">
        <f t="shared" si="5"/>
        <v>49126775</v>
      </c>
      <c r="AK19" s="58">
        <v>0</v>
      </c>
      <c r="AL19" s="21">
        <v>0</v>
      </c>
      <c r="AM19" s="58">
        <v>0</v>
      </c>
      <c r="AN19" s="21">
        <v>0</v>
      </c>
      <c r="AO19" s="58">
        <v>0</v>
      </c>
      <c r="AP19" s="21">
        <v>0</v>
      </c>
      <c r="AQ19" s="58">
        <v>0</v>
      </c>
      <c r="AR19" s="21">
        <v>0</v>
      </c>
      <c r="AS19" s="58">
        <v>1</v>
      </c>
      <c r="AT19" s="21">
        <v>5386500</v>
      </c>
      <c r="AU19" s="58">
        <v>0</v>
      </c>
      <c r="AV19" s="21">
        <v>0</v>
      </c>
      <c r="AW19" s="146">
        <f t="shared" si="9"/>
        <v>1</v>
      </c>
      <c r="AX19" s="55">
        <f t="shared" si="6"/>
        <v>5386500</v>
      </c>
      <c r="AY19" s="11">
        <f>(1-(AX19/AF19))</f>
        <v>-0.1314512571680635</v>
      </c>
      <c r="AZ19" s="135">
        <v>5.1999999999999998E-2</v>
      </c>
      <c r="BA19" s="141">
        <f>ROUND(AX19*AZ19,0)</f>
        <v>280098</v>
      </c>
      <c r="BB19" s="143">
        <f t="shared" si="1"/>
        <v>4480602</v>
      </c>
      <c r="BC19" s="150" t="s">
        <v>273</v>
      </c>
      <c r="BD19" s="150" t="s">
        <v>274</v>
      </c>
    </row>
    <row r="20" spans="2:56" ht="167.25" customHeight="1">
      <c r="B20" s="229"/>
      <c r="C20" s="128" t="s">
        <v>275</v>
      </c>
      <c r="D20" s="45" t="s">
        <v>194</v>
      </c>
      <c r="E20" s="22" t="s">
        <v>272</v>
      </c>
      <c r="F20" s="23" t="s">
        <v>252</v>
      </c>
      <c r="G20" s="58"/>
      <c r="H20" s="126"/>
      <c r="I20" s="58"/>
      <c r="J20" s="126"/>
      <c r="K20" s="58"/>
      <c r="L20" s="126"/>
      <c r="M20" s="58"/>
      <c r="N20" s="126"/>
      <c r="O20" s="58"/>
      <c r="P20" s="126"/>
      <c r="Q20" s="58"/>
      <c r="R20" s="126"/>
      <c r="S20" s="58"/>
      <c r="T20" s="65">
        <v>33264703</v>
      </c>
      <c r="U20" s="58"/>
      <c r="V20" s="65">
        <v>8880163</v>
      </c>
      <c r="W20" s="58"/>
      <c r="X20" s="65">
        <v>10827241</v>
      </c>
      <c r="Y20" s="58"/>
      <c r="Z20" s="65">
        <v>18588467</v>
      </c>
      <c r="AA20" s="58"/>
      <c r="AB20" s="65">
        <v>43412315</v>
      </c>
      <c r="AC20" s="58"/>
      <c r="AD20" s="65">
        <v>17718290</v>
      </c>
      <c r="AE20" s="58">
        <f t="shared" si="7"/>
        <v>0</v>
      </c>
      <c r="AF20" s="147">
        <f t="shared" si="8"/>
        <v>0</v>
      </c>
      <c r="AG20" s="118">
        <f t="shared" si="2"/>
        <v>0</v>
      </c>
      <c r="AH20" s="120">
        <f t="shared" si="3"/>
        <v>132691179</v>
      </c>
      <c r="AI20" s="110">
        <f t="shared" si="4"/>
        <v>0</v>
      </c>
      <c r="AJ20" s="120">
        <f t="shared" si="5"/>
        <v>132691179</v>
      </c>
      <c r="AK20" s="58">
        <v>0</v>
      </c>
      <c r="AL20" s="21">
        <v>0</v>
      </c>
      <c r="AM20" s="58">
        <v>0</v>
      </c>
      <c r="AN20" s="21">
        <v>0</v>
      </c>
      <c r="AO20" s="58">
        <v>1</v>
      </c>
      <c r="AP20" s="21">
        <v>14671992</v>
      </c>
      <c r="AQ20" s="58">
        <v>2</v>
      </c>
      <c r="AR20" s="21">
        <f>13866008+13595850</f>
        <v>27461858</v>
      </c>
      <c r="AS20" s="58">
        <v>3</v>
      </c>
      <c r="AT20" s="21">
        <f>18170999+2874512</f>
        <v>21045511</v>
      </c>
      <c r="AU20" s="58">
        <v>0</v>
      </c>
      <c r="AV20" s="21">
        <v>0</v>
      </c>
      <c r="AW20" s="146">
        <f t="shared" si="9"/>
        <v>6</v>
      </c>
      <c r="AX20" s="55">
        <f>SUM(AL20+AN20+AP20+AR20+AT20+AV20)</f>
        <v>63179361</v>
      </c>
      <c r="AY20" s="11" t="s">
        <v>261</v>
      </c>
      <c r="AZ20" s="135">
        <v>-5.1999999999999998E-2</v>
      </c>
      <c r="BA20" s="141">
        <f t="shared" si="0"/>
        <v>-3285327</v>
      </c>
      <c r="BB20" s="143">
        <f t="shared" si="1"/>
        <v>3285327</v>
      </c>
      <c r="BC20" s="151" t="s">
        <v>276</v>
      </c>
      <c r="BD20" s="151" t="s">
        <v>277</v>
      </c>
    </row>
    <row r="21" spans="2:56" ht="218.25" customHeight="1">
      <c r="B21" s="229"/>
      <c r="C21" s="128" t="s">
        <v>193</v>
      </c>
      <c r="D21" s="45" t="s">
        <v>194</v>
      </c>
      <c r="E21" s="22" t="s">
        <v>272</v>
      </c>
      <c r="F21" s="23" t="s">
        <v>252</v>
      </c>
      <c r="G21" s="58"/>
      <c r="H21" s="126"/>
      <c r="I21" s="58"/>
      <c r="J21" s="126"/>
      <c r="K21" s="58"/>
      <c r="L21" s="126"/>
      <c r="M21" s="58"/>
      <c r="N21" s="126"/>
      <c r="O21" s="58"/>
      <c r="P21" s="126"/>
      <c r="Q21" s="58"/>
      <c r="R21" s="126"/>
      <c r="S21" s="58"/>
      <c r="T21" s="126"/>
      <c r="U21" s="58"/>
      <c r="V21" s="126"/>
      <c r="W21" s="58"/>
      <c r="X21" s="126"/>
      <c r="Y21" s="58"/>
      <c r="Z21" s="126"/>
      <c r="AA21" s="58"/>
      <c r="AB21" s="65">
        <v>75619327</v>
      </c>
      <c r="AC21" s="58"/>
      <c r="AD21" s="65">
        <v>83116137</v>
      </c>
      <c r="AE21" s="58">
        <f t="shared" si="7"/>
        <v>0</v>
      </c>
      <c r="AF21" s="147">
        <f t="shared" si="8"/>
        <v>0</v>
      </c>
      <c r="AG21" s="118">
        <f t="shared" si="2"/>
        <v>0</v>
      </c>
      <c r="AH21" s="120">
        <f t="shared" si="3"/>
        <v>158735464</v>
      </c>
      <c r="AI21" s="110">
        <f t="shared" si="4"/>
        <v>0</v>
      </c>
      <c r="AJ21" s="120">
        <f t="shared" si="5"/>
        <v>158735464</v>
      </c>
      <c r="AK21" s="58">
        <v>0</v>
      </c>
      <c r="AL21" s="21">
        <v>0</v>
      </c>
      <c r="AM21" s="58">
        <v>0</v>
      </c>
      <c r="AN21" s="21">
        <v>0</v>
      </c>
      <c r="AO21" s="58">
        <v>3</v>
      </c>
      <c r="AP21" s="21">
        <v>335597</v>
      </c>
      <c r="AQ21" s="58">
        <v>1</v>
      </c>
      <c r="AR21" s="21">
        <v>154603</v>
      </c>
      <c r="AS21" s="58">
        <v>2</v>
      </c>
      <c r="AT21" s="21">
        <v>1602624</v>
      </c>
      <c r="AU21" s="58">
        <v>1</v>
      </c>
      <c r="AV21" s="21">
        <v>540000</v>
      </c>
      <c r="AW21" s="146">
        <f t="shared" si="9"/>
        <v>7</v>
      </c>
      <c r="AX21" s="55">
        <f>SUM(AL21+AN21+AP21+AR21+AT21+AV21)</f>
        <v>2632824</v>
      </c>
      <c r="AY21" s="11" t="s">
        <v>261</v>
      </c>
      <c r="AZ21" s="135">
        <v>-5.1999999999999998E-2</v>
      </c>
      <c r="BA21" s="141">
        <f t="shared" si="0"/>
        <v>-136907</v>
      </c>
      <c r="BB21" s="143">
        <f t="shared" si="1"/>
        <v>136907</v>
      </c>
      <c r="BC21" s="151" t="s">
        <v>278</v>
      </c>
      <c r="BD21" s="151" t="s">
        <v>279</v>
      </c>
    </row>
    <row r="22" spans="2:56" ht="158.25" customHeight="1">
      <c r="B22" s="229"/>
      <c r="C22" s="128" t="s">
        <v>280</v>
      </c>
      <c r="D22" s="45"/>
      <c r="E22" s="22"/>
      <c r="F22" s="23" t="s">
        <v>252</v>
      </c>
      <c r="G22" s="58">
        <v>0</v>
      </c>
      <c r="H22" s="21">
        <v>0</v>
      </c>
      <c r="I22" s="58">
        <v>0</v>
      </c>
      <c r="J22" s="21">
        <v>0</v>
      </c>
      <c r="K22" s="58">
        <v>0</v>
      </c>
      <c r="L22" s="21">
        <v>0</v>
      </c>
      <c r="M22" s="58">
        <v>0</v>
      </c>
      <c r="N22" s="21">
        <v>0</v>
      </c>
      <c r="O22" s="58">
        <v>0</v>
      </c>
      <c r="P22" s="21">
        <v>0</v>
      </c>
      <c r="Q22" s="58">
        <v>0</v>
      </c>
      <c r="R22" s="21">
        <v>0</v>
      </c>
      <c r="S22" s="58">
        <v>0</v>
      </c>
      <c r="T22" s="21">
        <v>0</v>
      </c>
      <c r="U22" s="58">
        <v>0</v>
      </c>
      <c r="V22" s="21">
        <v>0</v>
      </c>
      <c r="W22" s="58">
        <v>0</v>
      </c>
      <c r="X22" s="21">
        <v>0</v>
      </c>
      <c r="Y22" s="58">
        <v>0</v>
      </c>
      <c r="Z22" s="21">
        <v>0</v>
      </c>
      <c r="AA22" s="58">
        <v>0</v>
      </c>
      <c r="AB22" s="21">
        <v>0</v>
      </c>
      <c r="AC22" s="58">
        <v>0</v>
      </c>
      <c r="AD22" s="21">
        <v>0</v>
      </c>
      <c r="AE22" s="58">
        <f t="shared" si="7"/>
        <v>0</v>
      </c>
      <c r="AF22" s="147">
        <f t="shared" si="8"/>
        <v>0</v>
      </c>
      <c r="AG22" s="118">
        <f t="shared" si="2"/>
        <v>0</v>
      </c>
      <c r="AH22" s="120">
        <f t="shared" si="3"/>
        <v>0</v>
      </c>
      <c r="AI22" s="110">
        <f t="shared" si="4"/>
        <v>0</v>
      </c>
      <c r="AJ22" s="120">
        <f t="shared" si="5"/>
        <v>0</v>
      </c>
      <c r="AK22" s="58">
        <v>0</v>
      </c>
      <c r="AL22" s="21">
        <v>0</v>
      </c>
      <c r="AM22" s="58">
        <v>0</v>
      </c>
      <c r="AN22" s="21">
        <v>0</v>
      </c>
      <c r="AO22" s="58">
        <v>0</v>
      </c>
      <c r="AP22" s="21">
        <v>0</v>
      </c>
      <c r="AQ22" s="58">
        <v>0</v>
      </c>
      <c r="AR22" s="21">
        <v>0</v>
      </c>
      <c r="AS22" s="58">
        <v>0</v>
      </c>
      <c r="AT22" s="21">
        <v>0</v>
      </c>
      <c r="AU22" s="58">
        <v>0</v>
      </c>
      <c r="AV22" s="21">
        <v>0</v>
      </c>
      <c r="AW22" s="146">
        <f t="shared" si="9"/>
        <v>0</v>
      </c>
      <c r="AX22" s="55">
        <v>0</v>
      </c>
      <c r="AY22" s="11" t="s">
        <v>261</v>
      </c>
      <c r="AZ22" s="11">
        <v>0</v>
      </c>
      <c r="BA22" s="141">
        <f t="shared" si="0"/>
        <v>0</v>
      </c>
      <c r="BB22" s="143">
        <f t="shared" si="1"/>
        <v>0</v>
      </c>
      <c r="BC22" s="151" t="s">
        <v>281</v>
      </c>
      <c r="BD22" s="151" t="s">
        <v>282</v>
      </c>
    </row>
    <row r="23" spans="2:56" ht="90.75" customHeight="1">
      <c r="B23" s="240" t="s">
        <v>283</v>
      </c>
      <c r="C23" s="128" t="s">
        <v>284</v>
      </c>
      <c r="D23" s="45" t="s">
        <v>164</v>
      </c>
      <c r="E23" s="22" t="s">
        <v>157</v>
      </c>
      <c r="F23" s="23" t="s">
        <v>285</v>
      </c>
      <c r="G23" s="58">
        <v>30</v>
      </c>
      <c r="H23" s="21">
        <v>1064680</v>
      </c>
      <c r="I23" s="58">
        <v>30</v>
      </c>
      <c r="J23" s="21">
        <v>1242620</v>
      </c>
      <c r="K23" s="58">
        <v>30</v>
      </c>
      <c r="L23" s="21">
        <v>1052220</v>
      </c>
      <c r="M23" s="58">
        <v>30</v>
      </c>
      <c r="N23" s="21">
        <v>1216000</v>
      </c>
      <c r="O23" s="58">
        <v>30</v>
      </c>
      <c r="P23" s="21">
        <v>1758057</v>
      </c>
      <c r="Q23" s="58">
        <v>30</v>
      </c>
      <c r="R23" s="21">
        <v>1291033</v>
      </c>
      <c r="S23" s="58">
        <v>30</v>
      </c>
      <c r="T23" s="21">
        <v>1544657</v>
      </c>
      <c r="U23" s="58">
        <v>30</v>
      </c>
      <c r="V23" s="21">
        <v>874650</v>
      </c>
      <c r="W23" s="58">
        <v>30</v>
      </c>
      <c r="X23" s="21">
        <v>0</v>
      </c>
      <c r="Y23" s="58">
        <v>30</v>
      </c>
      <c r="Z23" s="21">
        <v>0</v>
      </c>
      <c r="AA23" s="58">
        <v>30</v>
      </c>
      <c r="AB23" s="21">
        <v>0</v>
      </c>
      <c r="AC23" s="58">
        <v>30</v>
      </c>
      <c r="AD23" s="21">
        <v>0</v>
      </c>
      <c r="AE23" s="58">
        <v>30</v>
      </c>
      <c r="AF23" s="147">
        <f t="shared" si="8"/>
        <v>7624610</v>
      </c>
      <c r="AG23" s="118">
        <f t="shared" si="2"/>
        <v>180</v>
      </c>
      <c r="AH23" s="120">
        <f t="shared" si="3"/>
        <v>2419307</v>
      </c>
      <c r="AI23" s="110">
        <f t="shared" si="4"/>
        <v>210</v>
      </c>
      <c r="AJ23" s="120">
        <f t="shared" si="5"/>
        <v>10043917</v>
      </c>
      <c r="AK23" s="58">
        <v>30</v>
      </c>
      <c r="AL23" s="21">
        <v>0</v>
      </c>
      <c r="AM23" s="58">
        <v>30</v>
      </c>
      <c r="AN23" s="21">
        <v>2349430</v>
      </c>
      <c r="AO23" s="58">
        <v>30</v>
      </c>
      <c r="AP23" s="21">
        <v>0</v>
      </c>
      <c r="AQ23" s="58">
        <v>30</v>
      </c>
      <c r="AR23" s="21">
        <v>0</v>
      </c>
      <c r="AS23" s="58">
        <v>30</v>
      </c>
      <c r="AT23" s="21">
        <v>0</v>
      </c>
      <c r="AU23" s="58">
        <v>30</v>
      </c>
      <c r="AV23" s="21">
        <v>0</v>
      </c>
      <c r="AW23" s="146">
        <v>30</v>
      </c>
      <c r="AX23" s="55">
        <f t="shared" si="6"/>
        <v>2349430</v>
      </c>
      <c r="AY23" s="11">
        <f>(1-(AX23/AF23))</f>
        <v>0.69186227229982911</v>
      </c>
      <c r="AZ23" s="135">
        <v>-3.0000000000000001E-3</v>
      </c>
      <c r="BA23" s="141">
        <f t="shared" si="0"/>
        <v>-7048</v>
      </c>
      <c r="BB23" s="143">
        <f>AF23-BA23</f>
        <v>7631658</v>
      </c>
      <c r="BC23" s="151" t="s">
        <v>286</v>
      </c>
      <c r="BD23" s="153" t="s">
        <v>287</v>
      </c>
    </row>
    <row r="24" spans="2:56" ht="59.45" customHeight="1">
      <c r="B24" s="240"/>
      <c r="C24" s="241" t="s">
        <v>288</v>
      </c>
      <c r="D24" s="45" t="s">
        <v>172</v>
      </c>
      <c r="E24" s="22" t="s">
        <v>153</v>
      </c>
      <c r="F24" s="23" t="s">
        <v>289</v>
      </c>
      <c r="G24" s="58">
        <v>3</v>
      </c>
      <c r="H24" s="21">
        <v>0</v>
      </c>
      <c r="I24" s="58">
        <v>3</v>
      </c>
      <c r="J24" s="21">
        <v>123624</v>
      </c>
      <c r="K24" s="58">
        <v>3</v>
      </c>
      <c r="L24" s="21">
        <v>0</v>
      </c>
      <c r="M24" s="58">
        <v>3</v>
      </c>
      <c r="N24" s="21">
        <v>2084021</v>
      </c>
      <c r="O24" s="58">
        <v>3</v>
      </c>
      <c r="P24" s="21">
        <v>937555</v>
      </c>
      <c r="Q24" s="58">
        <v>3</v>
      </c>
      <c r="R24" s="113">
        <v>0</v>
      </c>
      <c r="S24" s="58">
        <v>3</v>
      </c>
      <c r="T24" s="21">
        <v>0</v>
      </c>
      <c r="U24" s="58">
        <v>3</v>
      </c>
      <c r="V24" s="21">
        <v>0</v>
      </c>
      <c r="W24" s="58">
        <v>3</v>
      </c>
      <c r="X24" s="21">
        <v>0</v>
      </c>
      <c r="Y24" s="58">
        <v>3</v>
      </c>
      <c r="Z24" s="21">
        <v>0</v>
      </c>
      <c r="AA24" s="58">
        <v>3</v>
      </c>
      <c r="AB24" s="21">
        <v>0</v>
      </c>
      <c r="AC24" s="58">
        <v>3</v>
      </c>
      <c r="AD24" s="21">
        <v>15568938</v>
      </c>
      <c r="AE24" s="58">
        <v>3</v>
      </c>
      <c r="AF24" s="147">
        <f t="shared" si="8"/>
        <v>3145200</v>
      </c>
      <c r="AG24" s="118">
        <f t="shared" si="2"/>
        <v>18</v>
      </c>
      <c r="AH24" s="120">
        <f t="shared" si="3"/>
        <v>15568938</v>
      </c>
      <c r="AI24" s="110">
        <f t="shared" si="4"/>
        <v>21</v>
      </c>
      <c r="AJ24" s="120">
        <f t="shared" si="5"/>
        <v>18714138</v>
      </c>
      <c r="AK24" s="58">
        <v>3</v>
      </c>
      <c r="AL24" s="21">
        <v>2082498</v>
      </c>
      <c r="AM24" s="58">
        <v>3</v>
      </c>
      <c r="AN24" s="21">
        <v>0</v>
      </c>
      <c r="AO24" s="58">
        <v>3</v>
      </c>
      <c r="AP24" s="21">
        <v>2995233</v>
      </c>
      <c r="AQ24" s="58">
        <v>3</v>
      </c>
      <c r="AR24" s="21">
        <v>882707</v>
      </c>
      <c r="AS24" s="58">
        <v>3</v>
      </c>
      <c r="AT24" s="21">
        <v>271206</v>
      </c>
      <c r="AU24" s="58">
        <v>3</v>
      </c>
      <c r="AV24" s="21">
        <v>913839</v>
      </c>
      <c r="AW24" s="146">
        <f t="shared" si="9"/>
        <v>18</v>
      </c>
      <c r="AX24" s="55">
        <f t="shared" si="6"/>
        <v>7145483</v>
      </c>
      <c r="AY24" s="11">
        <f>(1-(AX24/AF24))</f>
        <v>-1.2718691975073129</v>
      </c>
      <c r="AZ24" s="135">
        <v>-5.1999999999999998E-2</v>
      </c>
      <c r="BA24" s="141">
        <f t="shared" si="0"/>
        <v>-371565</v>
      </c>
      <c r="BB24" s="143">
        <f t="shared" ref="BB24:BB35" si="10">AF24-BA24</f>
        <v>3516765</v>
      </c>
      <c r="BC24" s="151" t="s">
        <v>290</v>
      </c>
      <c r="BD24" s="157" t="s">
        <v>291</v>
      </c>
    </row>
    <row r="25" spans="2:56" ht="124.5" customHeight="1">
      <c r="B25" s="240"/>
      <c r="C25" s="242"/>
      <c r="D25" s="45" t="s">
        <v>292</v>
      </c>
      <c r="E25" s="22" t="s">
        <v>175</v>
      </c>
      <c r="F25" s="23" t="s">
        <v>289</v>
      </c>
      <c r="G25" s="58">
        <v>101</v>
      </c>
      <c r="H25" s="21">
        <v>1307398</v>
      </c>
      <c r="I25" s="58">
        <v>30</v>
      </c>
      <c r="J25" s="21">
        <v>391876</v>
      </c>
      <c r="K25" s="58">
        <v>48</v>
      </c>
      <c r="L25" s="21">
        <v>766585</v>
      </c>
      <c r="M25" s="58">
        <v>70</v>
      </c>
      <c r="N25" s="21">
        <v>1095945</v>
      </c>
      <c r="O25" s="58">
        <v>63</v>
      </c>
      <c r="P25" s="21">
        <v>884790</v>
      </c>
      <c r="Q25" s="58">
        <v>33</v>
      </c>
      <c r="R25" s="113">
        <v>521420</v>
      </c>
      <c r="S25" s="58">
        <v>70</v>
      </c>
      <c r="T25" s="21">
        <v>1012350</v>
      </c>
      <c r="U25" s="58">
        <v>33</v>
      </c>
      <c r="V25" s="21">
        <v>425558</v>
      </c>
      <c r="W25" s="58">
        <v>75</v>
      </c>
      <c r="X25" s="21">
        <v>911558</v>
      </c>
      <c r="Y25" s="58">
        <v>48</v>
      </c>
      <c r="Z25" s="21">
        <v>480614</v>
      </c>
      <c r="AA25" s="58">
        <v>43</v>
      </c>
      <c r="AB25" s="21">
        <v>430969</v>
      </c>
      <c r="AC25" s="58">
        <v>123</v>
      </c>
      <c r="AD25" s="21">
        <v>1810139</v>
      </c>
      <c r="AE25" s="58">
        <f t="shared" si="7"/>
        <v>345</v>
      </c>
      <c r="AF25" s="147">
        <f t="shared" si="8"/>
        <v>4968014</v>
      </c>
      <c r="AG25" s="118">
        <f t="shared" si="2"/>
        <v>392</v>
      </c>
      <c r="AH25" s="120">
        <f t="shared" si="3"/>
        <v>5071188</v>
      </c>
      <c r="AI25" s="110">
        <f t="shared" si="4"/>
        <v>737</v>
      </c>
      <c r="AJ25" s="120">
        <f t="shared" si="5"/>
        <v>10039202</v>
      </c>
      <c r="AK25" s="58">
        <v>102</v>
      </c>
      <c r="AL25" s="21">
        <v>1644099</v>
      </c>
      <c r="AM25" s="58">
        <v>90</v>
      </c>
      <c r="AN25" s="21">
        <v>1306101</v>
      </c>
      <c r="AO25" s="58">
        <v>95</v>
      </c>
      <c r="AP25" s="21">
        <v>1260133</v>
      </c>
      <c r="AQ25" s="58">
        <v>106</v>
      </c>
      <c r="AR25" s="21">
        <v>1459575</v>
      </c>
      <c r="AS25" s="58">
        <v>90</v>
      </c>
      <c r="AT25" s="21">
        <v>1291424</v>
      </c>
      <c r="AU25" s="58">
        <v>86</v>
      </c>
      <c r="AV25" s="21">
        <v>1148540</v>
      </c>
      <c r="AW25" s="146">
        <f t="shared" si="9"/>
        <v>569</v>
      </c>
      <c r="AX25" s="55">
        <f t="shared" si="6"/>
        <v>8109872</v>
      </c>
      <c r="AY25" s="11">
        <f>(1-(AX25/AF25))</f>
        <v>-0.63241729995124807</v>
      </c>
      <c r="AZ25" s="135">
        <v>-5.1999999999999998E-2</v>
      </c>
      <c r="BA25" s="141">
        <f t="shared" si="0"/>
        <v>-421713</v>
      </c>
      <c r="BB25" s="143">
        <f t="shared" si="10"/>
        <v>5389727</v>
      </c>
      <c r="BC25" s="154" t="s">
        <v>293</v>
      </c>
      <c r="BD25" s="154" t="s">
        <v>294</v>
      </c>
    </row>
    <row r="26" spans="2:56" ht="62.45" customHeight="1">
      <c r="B26" s="240"/>
      <c r="C26" s="243"/>
      <c r="D26" s="45" t="s">
        <v>295</v>
      </c>
      <c r="E26" s="22" t="s">
        <v>296</v>
      </c>
      <c r="F26" s="23" t="s">
        <v>289</v>
      </c>
      <c r="G26" s="109">
        <v>0</v>
      </c>
      <c r="H26" s="114">
        <v>0</v>
      </c>
      <c r="I26" s="114">
        <v>0</v>
      </c>
      <c r="J26" s="114">
        <v>0</v>
      </c>
      <c r="K26" s="114">
        <v>0</v>
      </c>
      <c r="L26" s="114">
        <v>0</v>
      </c>
      <c r="M26" s="114">
        <v>0</v>
      </c>
      <c r="N26" s="114">
        <v>0</v>
      </c>
      <c r="O26" s="114">
        <v>0</v>
      </c>
      <c r="P26" s="114">
        <v>0</v>
      </c>
      <c r="Q26" s="114">
        <v>0</v>
      </c>
      <c r="R26" s="114">
        <v>0</v>
      </c>
      <c r="S26" s="58"/>
      <c r="T26" s="21"/>
      <c r="U26" s="58"/>
      <c r="V26" s="21"/>
      <c r="W26" s="58"/>
      <c r="X26" s="21"/>
      <c r="Y26" s="58"/>
      <c r="Z26" s="21"/>
      <c r="AA26" s="58"/>
      <c r="AB26" s="21"/>
      <c r="AC26" s="58"/>
      <c r="AD26" s="21"/>
      <c r="AE26" s="58">
        <f t="shared" si="7"/>
        <v>0</v>
      </c>
      <c r="AF26" s="147">
        <f t="shared" si="8"/>
        <v>0</v>
      </c>
      <c r="AG26" s="118">
        <f t="shared" si="2"/>
        <v>0</v>
      </c>
      <c r="AH26" s="120">
        <f t="shared" si="3"/>
        <v>0</v>
      </c>
      <c r="AI26" s="110">
        <f t="shared" si="4"/>
        <v>0</v>
      </c>
      <c r="AJ26" s="120">
        <f t="shared" si="5"/>
        <v>0</v>
      </c>
      <c r="AK26" s="58">
        <v>0</v>
      </c>
      <c r="AL26" s="21">
        <v>0</v>
      </c>
      <c r="AM26" s="58">
        <v>0</v>
      </c>
      <c r="AN26" s="21">
        <v>0</v>
      </c>
      <c r="AO26" s="58">
        <v>0</v>
      </c>
      <c r="AP26" s="21">
        <v>0</v>
      </c>
      <c r="AQ26" s="58">
        <v>0</v>
      </c>
      <c r="AR26" s="21">
        <v>0</v>
      </c>
      <c r="AS26" s="58">
        <v>0</v>
      </c>
      <c r="AT26" s="21">
        <v>0</v>
      </c>
      <c r="AU26" s="58">
        <v>0</v>
      </c>
      <c r="AV26" s="21">
        <v>0</v>
      </c>
      <c r="AW26" s="146">
        <f t="shared" si="9"/>
        <v>0</v>
      </c>
      <c r="AX26" s="55">
        <f t="shared" si="6"/>
        <v>0</v>
      </c>
      <c r="AY26" s="11" t="s">
        <v>261</v>
      </c>
      <c r="AZ26" s="135">
        <v>-5.1999999999999998E-2</v>
      </c>
      <c r="BA26" s="141">
        <f t="shared" si="0"/>
        <v>0</v>
      </c>
      <c r="BB26" s="143">
        <f t="shared" si="10"/>
        <v>0</v>
      </c>
      <c r="BC26" s="155" t="s">
        <v>136</v>
      </c>
      <c r="BD26" s="155" t="s">
        <v>136</v>
      </c>
    </row>
    <row r="27" spans="2:56" ht="56.45" customHeight="1">
      <c r="B27" s="240"/>
      <c r="C27" s="238" t="s">
        <v>177</v>
      </c>
      <c r="D27" s="45" t="s">
        <v>178</v>
      </c>
      <c r="E27" s="22" t="s">
        <v>297</v>
      </c>
      <c r="F27" s="23" t="s">
        <v>289</v>
      </c>
      <c r="G27" s="58">
        <v>16978</v>
      </c>
      <c r="H27" s="21">
        <v>3548402</v>
      </c>
      <c r="I27" s="58">
        <v>22294</v>
      </c>
      <c r="J27" s="21">
        <v>4659446</v>
      </c>
      <c r="K27" s="58">
        <v>18723</v>
      </c>
      <c r="L27" s="21">
        <v>3913107</v>
      </c>
      <c r="M27" s="58">
        <v>23520</v>
      </c>
      <c r="N27" s="21">
        <v>4915680</v>
      </c>
      <c r="O27" s="58">
        <v>20635</v>
      </c>
      <c r="P27" s="21">
        <v>4312715</v>
      </c>
      <c r="Q27" s="58">
        <v>29737</v>
      </c>
      <c r="R27" s="21">
        <v>6215033</v>
      </c>
      <c r="S27" s="58">
        <v>31255</v>
      </c>
      <c r="T27" s="21">
        <v>6532295</v>
      </c>
      <c r="U27" s="58">
        <v>21370</v>
      </c>
      <c r="V27" s="21">
        <v>4466330</v>
      </c>
      <c r="W27" s="58">
        <v>20670</v>
      </c>
      <c r="X27" s="21">
        <v>4320030</v>
      </c>
      <c r="Y27" s="58">
        <v>25598</v>
      </c>
      <c r="Z27" s="21">
        <v>5349982</v>
      </c>
      <c r="AA27" s="58">
        <v>20423</v>
      </c>
      <c r="AB27" s="21">
        <v>4268407</v>
      </c>
      <c r="AC27" s="58"/>
      <c r="AD27" s="21"/>
      <c r="AE27" s="58">
        <f t="shared" si="7"/>
        <v>131887</v>
      </c>
      <c r="AF27" s="147">
        <f t="shared" si="8"/>
        <v>27564383</v>
      </c>
      <c r="AG27" s="118">
        <f t="shared" si="2"/>
        <v>119316</v>
      </c>
      <c r="AH27" s="120">
        <f t="shared" si="3"/>
        <v>24937044</v>
      </c>
      <c r="AI27" s="110">
        <f t="shared" si="4"/>
        <v>251203</v>
      </c>
      <c r="AJ27" s="120">
        <f t="shared" si="5"/>
        <v>52501427</v>
      </c>
      <c r="AK27" s="145">
        <v>19249</v>
      </c>
      <c r="AL27" s="21">
        <v>4985491</v>
      </c>
      <c r="AM27" s="145">
        <v>34466</v>
      </c>
      <c r="AN27" s="21">
        <v>8926694</v>
      </c>
      <c r="AO27" s="145">
        <v>25857</v>
      </c>
      <c r="AP27" s="21">
        <v>6696963</v>
      </c>
      <c r="AQ27" s="145">
        <v>34859</v>
      </c>
      <c r="AR27" s="21">
        <v>9028481</v>
      </c>
      <c r="AS27" s="145">
        <v>37898</v>
      </c>
      <c r="AT27" s="21">
        <v>9815582</v>
      </c>
      <c r="AU27" s="145">
        <v>30236</v>
      </c>
      <c r="AV27" s="21">
        <v>7831124</v>
      </c>
      <c r="AW27" s="146">
        <f t="shared" si="9"/>
        <v>182565</v>
      </c>
      <c r="AX27" s="55">
        <f>SUM(AL27+AN27+AP27+AR27+AT27+AV27)</f>
        <v>47284335</v>
      </c>
      <c r="AY27" s="11">
        <f>(1-(AX27/AF27))</f>
        <v>-0.71541423582744446</v>
      </c>
      <c r="AZ27" s="135">
        <v>-5.1999999999999998E-2</v>
      </c>
      <c r="BA27" s="141">
        <f t="shared" si="0"/>
        <v>-2458785</v>
      </c>
      <c r="BB27" s="143">
        <f t="shared" si="10"/>
        <v>30023168</v>
      </c>
      <c r="BC27" s="155" t="s">
        <v>298</v>
      </c>
      <c r="BD27" s="157" t="s">
        <v>299</v>
      </c>
    </row>
    <row r="28" spans="2:56" ht="65.099999999999994" customHeight="1">
      <c r="B28" s="240"/>
      <c r="C28" s="239"/>
      <c r="D28" s="45" t="s">
        <v>300</v>
      </c>
      <c r="E28" s="22" t="s">
        <v>182</v>
      </c>
      <c r="F28" s="23" t="s">
        <v>289</v>
      </c>
      <c r="G28" s="58">
        <v>701</v>
      </c>
      <c r="H28" s="21">
        <v>146509</v>
      </c>
      <c r="I28" s="58">
        <v>663</v>
      </c>
      <c r="J28" s="21">
        <v>138567</v>
      </c>
      <c r="K28" s="58">
        <v>335</v>
      </c>
      <c r="L28" s="21">
        <v>70015</v>
      </c>
      <c r="M28" s="58">
        <v>615</v>
      </c>
      <c r="N28" s="21">
        <v>128535</v>
      </c>
      <c r="O28" s="58">
        <v>324</v>
      </c>
      <c r="P28" s="21">
        <v>67716</v>
      </c>
      <c r="Q28" s="58">
        <v>983</v>
      </c>
      <c r="R28" s="21">
        <v>205447</v>
      </c>
      <c r="S28" s="58">
        <v>918</v>
      </c>
      <c r="T28" s="21">
        <v>191862</v>
      </c>
      <c r="U28" s="58">
        <v>299</v>
      </c>
      <c r="V28" s="21">
        <v>62491</v>
      </c>
      <c r="W28" s="58">
        <v>333</v>
      </c>
      <c r="X28" s="21">
        <v>69597</v>
      </c>
      <c r="Y28" s="58">
        <v>438</v>
      </c>
      <c r="Z28" s="21">
        <v>91542</v>
      </c>
      <c r="AA28" s="58">
        <v>242</v>
      </c>
      <c r="AB28" s="21">
        <v>50578</v>
      </c>
      <c r="AC28" s="58"/>
      <c r="AD28" s="21"/>
      <c r="AE28" s="58">
        <f t="shared" si="7"/>
        <v>3621</v>
      </c>
      <c r="AF28" s="147">
        <f t="shared" si="8"/>
        <v>756789</v>
      </c>
      <c r="AG28" s="118">
        <f t="shared" si="2"/>
        <v>2230</v>
      </c>
      <c r="AH28" s="120">
        <f t="shared" si="3"/>
        <v>466070</v>
      </c>
      <c r="AI28" s="110">
        <f t="shared" si="4"/>
        <v>5851</v>
      </c>
      <c r="AJ28" s="120">
        <f t="shared" si="5"/>
        <v>1222859</v>
      </c>
      <c r="AK28" s="58">
        <v>381</v>
      </c>
      <c r="AL28" s="21">
        <v>98679</v>
      </c>
      <c r="AM28" s="145">
        <v>1536</v>
      </c>
      <c r="AN28" s="21">
        <v>397824</v>
      </c>
      <c r="AO28" s="58">
        <v>428</v>
      </c>
      <c r="AP28" s="21">
        <v>110852</v>
      </c>
      <c r="AQ28" s="145">
        <v>2736</v>
      </c>
      <c r="AR28" s="21">
        <v>708624</v>
      </c>
      <c r="AS28" s="145">
        <v>1165</v>
      </c>
      <c r="AT28" s="21">
        <v>301735</v>
      </c>
      <c r="AU28" s="58">
        <v>946</v>
      </c>
      <c r="AV28" s="21">
        <v>245014</v>
      </c>
      <c r="AW28" s="146">
        <f t="shared" si="9"/>
        <v>7192</v>
      </c>
      <c r="AX28" s="55">
        <f t="shared" si="6"/>
        <v>1862728</v>
      </c>
      <c r="AY28" s="11">
        <f>(1-(AX28/AF28))</f>
        <v>-1.461357128605199</v>
      </c>
      <c r="AZ28" s="135">
        <v>-5.1999999999999998E-2</v>
      </c>
      <c r="BA28" s="141">
        <f t="shared" si="0"/>
        <v>-96862</v>
      </c>
      <c r="BB28" s="143">
        <f t="shared" si="10"/>
        <v>853651</v>
      </c>
      <c r="BC28" s="155" t="s">
        <v>301</v>
      </c>
      <c r="BD28" s="157" t="s">
        <v>302</v>
      </c>
    </row>
    <row r="29" spans="2:56" ht="54.95" customHeight="1">
      <c r="B29" s="240"/>
      <c r="C29" s="129" t="s">
        <v>303</v>
      </c>
      <c r="D29" s="45" t="s">
        <v>303</v>
      </c>
      <c r="E29" s="22" t="s">
        <v>304</v>
      </c>
      <c r="F29" s="23" t="s">
        <v>289</v>
      </c>
      <c r="G29" s="58">
        <v>0</v>
      </c>
      <c r="H29" s="21">
        <v>0</v>
      </c>
      <c r="I29" s="58">
        <v>0</v>
      </c>
      <c r="J29" s="21">
        <v>0</v>
      </c>
      <c r="K29" s="58">
        <v>0</v>
      </c>
      <c r="L29" s="21">
        <v>0</v>
      </c>
      <c r="M29" s="58">
        <v>0</v>
      </c>
      <c r="N29" s="21">
        <v>0</v>
      </c>
      <c r="O29" s="58">
        <v>0</v>
      </c>
      <c r="P29" s="21">
        <v>0</v>
      </c>
      <c r="Q29" s="58">
        <v>0</v>
      </c>
      <c r="R29" s="21">
        <v>0</v>
      </c>
      <c r="S29" s="58"/>
      <c r="T29" s="21"/>
      <c r="U29" s="58"/>
      <c r="V29" s="21"/>
      <c r="W29" s="58"/>
      <c r="X29" s="21"/>
      <c r="Y29" s="58"/>
      <c r="Z29" s="21"/>
      <c r="AA29" s="58"/>
      <c r="AB29" s="21"/>
      <c r="AC29" s="58"/>
      <c r="AD29" s="21"/>
      <c r="AE29" s="58">
        <f t="shared" si="7"/>
        <v>0</v>
      </c>
      <c r="AF29" s="147">
        <f t="shared" si="8"/>
        <v>0</v>
      </c>
      <c r="AG29" s="118">
        <f t="shared" si="2"/>
        <v>0</v>
      </c>
      <c r="AH29" s="120">
        <f t="shared" si="3"/>
        <v>0</v>
      </c>
      <c r="AI29" s="110">
        <f t="shared" si="4"/>
        <v>0</v>
      </c>
      <c r="AJ29" s="120">
        <f t="shared" si="5"/>
        <v>0</v>
      </c>
      <c r="AK29" s="58">
        <v>0</v>
      </c>
      <c r="AL29" s="21">
        <v>0</v>
      </c>
      <c r="AM29" s="58">
        <v>0</v>
      </c>
      <c r="AN29" s="21">
        <v>0</v>
      </c>
      <c r="AO29" s="58">
        <v>0</v>
      </c>
      <c r="AP29" s="21">
        <v>0</v>
      </c>
      <c r="AQ29" s="58">
        <v>0</v>
      </c>
      <c r="AR29" s="21">
        <v>0</v>
      </c>
      <c r="AS29" s="58">
        <v>0</v>
      </c>
      <c r="AT29" s="21">
        <v>0</v>
      </c>
      <c r="AU29" s="58">
        <v>0</v>
      </c>
      <c r="AV29" s="21">
        <v>0</v>
      </c>
      <c r="AW29" s="146">
        <f t="shared" si="9"/>
        <v>0</v>
      </c>
      <c r="AX29" s="55">
        <f t="shared" si="6"/>
        <v>0</v>
      </c>
      <c r="AY29" s="11" t="s">
        <v>261</v>
      </c>
      <c r="AZ29" s="135">
        <v>5.1999999999999998E-2</v>
      </c>
      <c r="BA29" s="141">
        <f t="shared" si="0"/>
        <v>0</v>
      </c>
      <c r="BB29" s="143">
        <f t="shared" si="10"/>
        <v>0</v>
      </c>
      <c r="BC29" s="154"/>
      <c r="BD29" s="154"/>
    </row>
    <row r="30" spans="2:56" ht="104.45" customHeight="1">
      <c r="B30" s="240"/>
      <c r="C30" s="230" t="s">
        <v>305</v>
      </c>
      <c r="D30" s="45" t="s">
        <v>185</v>
      </c>
      <c r="E30" s="22" t="s">
        <v>153</v>
      </c>
      <c r="F30" s="23" t="s">
        <v>306</v>
      </c>
      <c r="G30" s="58">
        <v>0</v>
      </c>
      <c r="H30" s="21">
        <v>0</v>
      </c>
      <c r="I30" s="58">
        <v>0</v>
      </c>
      <c r="J30" s="21">
        <v>0</v>
      </c>
      <c r="K30" s="58">
        <v>0</v>
      </c>
      <c r="L30" s="21">
        <v>0</v>
      </c>
      <c r="M30" s="58">
        <v>0</v>
      </c>
      <c r="N30" s="21">
        <v>0</v>
      </c>
      <c r="O30" s="58">
        <v>0</v>
      </c>
      <c r="P30" s="21">
        <v>0</v>
      </c>
      <c r="Q30" s="58">
        <v>0</v>
      </c>
      <c r="R30" s="21">
        <v>0</v>
      </c>
      <c r="S30" s="58">
        <v>0</v>
      </c>
      <c r="T30" s="21">
        <v>0</v>
      </c>
      <c r="U30" s="58">
        <v>0</v>
      </c>
      <c r="V30" s="21">
        <v>0</v>
      </c>
      <c r="W30" s="58">
        <v>0</v>
      </c>
      <c r="X30" s="21">
        <v>0</v>
      </c>
      <c r="Y30" s="58">
        <v>0</v>
      </c>
      <c r="Z30" s="21">
        <v>0</v>
      </c>
      <c r="AA30" s="58">
        <v>0</v>
      </c>
      <c r="AB30" s="21">
        <v>0</v>
      </c>
      <c r="AC30" s="58">
        <v>0</v>
      </c>
      <c r="AD30" s="21">
        <v>0</v>
      </c>
      <c r="AE30" s="58">
        <f t="shared" si="7"/>
        <v>0</v>
      </c>
      <c r="AF30" s="147">
        <f t="shared" si="8"/>
        <v>0</v>
      </c>
      <c r="AG30" s="118">
        <f t="shared" si="2"/>
        <v>0</v>
      </c>
      <c r="AH30" s="120">
        <f t="shared" si="3"/>
        <v>0</v>
      </c>
      <c r="AI30" s="110">
        <f t="shared" si="4"/>
        <v>0</v>
      </c>
      <c r="AJ30" s="120">
        <f t="shared" si="5"/>
        <v>0</v>
      </c>
      <c r="AK30" s="58">
        <v>0</v>
      </c>
      <c r="AL30" s="21">
        <v>0</v>
      </c>
      <c r="AM30" s="58">
        <v>0</v>
      </c>
      <c r="AN30" s="21">
        <v>0</v>
      </c>
      <c r="AO30" s="58">
        <v>0</v>
      </c>
      <c r="AP30" s="21">
        <v>0</v>
      </c>
      <c r="AQ30" s="58">
        <v>0</v>
      </c>
      <c r="AR30" s="21">
        <v>0</v>
      </c>
      <c r="AS30" s="58">
        <v>0</v>
      </c>
      <c r="AT30" s="21">
        <v>0</v>
      </c>
      <c r="AU30" s="58">
        <v>0</v>
      </c>
      <c r="AV30" s="21">
        <v>0</v>
      </c>
      <c r="AW30" s="146">
        <f t="shared" si="9"/>
        <v>0</v>
      </c>
      <c r="AX30" s="55">
        <f t="shared" si="6"/>
        <v>0</v>
      </c>
      <c r="AY30" s="11" t="s">
        <v>261</v>
      </c>
      <c r="AZ30" s="11">
        <f>IFERROR((1-(AF30/#REF!)),0)</f>
        <v>0</v>
      </c>
      <c r="BA30" s="141">
        <f t="shared" si="0"/>
        <v>0</v>
      </c>
      <c r="BB30" s="143">
        <f t="shared" si="10"/>
        <v>0</v>
      </c>
      <c r="BC30" s="155" t="s">
        <v>307</v>
      </c>
      <c r="BD30" s="155" t="s">
        <v>307</v>
      </c>
    </row>
    <row r="31" spans="2:56" ht="95.45" customHeight="1">
      <c r="B31" s="240"/>
      <c r="C31" s="231"/>
      <c r="D31" s="45" t="s">
        <v>187</v>
      </c>
      <c r="E31" s="22" t="s">
        <v>153</v>
      </c>
      <c r="F31" s="23" t="s">
        <v>306</v>
      </c>
      <c r="G31" s="109">
        <v>0</v>
      </c>
      <c r="H31" s="114">
        <v>0</v>
      </c>
      <c r="I31" s="114">
        <v>0</v>
      </c>
      <c r="J31" s="114">
        <v>0</v>
      </c>
      <c r="K31" s="114">
        <v>0</v>
      </c>
      <c r="L31" s="114">
        <v>0</v>
      </c>
      <c r="M31" s="114">
        <v>0</v>
      </c>
      <c r="N31" s="114">
        <v>0</v>
      </c>
      <c r="O31" s="114">
        <v>0</v>
      </c>
      <c r="P31" s="114">
        <v>0</v>
      </c>
      <c r="Q31" s="114">
        <v>0</v>
      </c>
      <c r="R31" s="114">
        <v>0</v>
      </c>
      <c r="S31" s="58">
        <v>0</v>
      </c>
      <c r="T31" s="21">
        <v>0</v>
      </c>
      <c r="U31" s="58">
        <v>0</v>
      </c>
      <c r="V31" s="21">
        <v>0</v>
      </c>
      <c r="W31" s="58">
        <v>0</v>
      </c>
      <c r="X31" s="21">
        <v>0</v>
      </c>
      <c r="Y31" s="58">
        <v>0</v>
      </c>
      <c r="Z31" s="21">
        <v>0</v>
      </c>
      <c r="AA31" s="58">
        <v>0</v>
      </c>
      <c r="AB31" s="21">
        <v>0</v>
      </c>
      <c r="AC31" s="58">
        <v>0</v>
      </c>
      <c r="AD31" s="21">
        <v>0</v>
      </c>
      <c r="AE31" s="58">
        <f t="shared" si="7"/>
        <v>0</v>
      </c>
      <c r="AF31" s="147">
        <f t="shared" si="8"/>
        <v>0</v>
      </c>
      <c r="AG31" s="118">
        <f t="shared" si="2"/>
        <v>0</v>
      </c>
      <c r="AH31" s="120">
        <f t="shared" si="3"/>
        <v>0</v>
      </c>
      <c r="AI31" s="110">
        <f t="shared" si="4"/>
        <v>0</v>
      </c>
      <c r="AJ31" s="120">
        <f t="shared" si="5"/>
        <v>0</v>
      </c>
      <c r="AK31" s="58">
        <v>0</v>
      </c>
      <c r="AL31" s="21">
        <v>0</v>
      </c>
      <c r="AM31" s="58">
        <v>0</v>
      </c>
      <c r="AN31" s="21">
        <v>0</v>
      </c>
      <c r="AO31" s="58">
        <v>0</v>
      </c>
      <c r="AP31" s="21">
        <v>0</v>
      </c>
      <c r="AQ31" s="58">
        <v>0</v>
      </c>
      <c r="AR31" s="21">
        <v>0</v>
      </c>
      <c r="AS31" s="58">
        <v>0</v>
      </c>
      <c r="AT31" s="21">
        <v>0</v>
      </c>
      <c r="AU31" s="58">
        <v>0</v>
      </c>
      <c r="AV31" s="21">
        <v>0</v>
      </c>
      <c r="AW31" s="146">
        <f t="shared" si="9"/>
        <v>0</v>
      </c>
      <c r="AX31" s="55">
        <f t="shared" si="6"/>
        <v>0</v>
      </c>
      <c r="AY31" s="11" t="s">
        <v>261</v>
      </c>
      <c r="AZ31" s="11">
        <f>IFERROR((1-(AF31/#REF!)),0)</f>
        <v>0</v>
      </c>
      <c r="BA31" s="141">
        <f t="shared" si="0"/>
        <v>0</v>
      </c>
      <c r="BB31" s="143">
        <f t="shared" si="10"/>
        <v>0</v>
      </c>
      <c r="BC31" s="155" t="s">
        <v>308</v>
      </c>
      <c r="BD31" s="155" t="s">
        <v>308</v>
      </c>
    </row>
    <row r="32" spans="2:56" ht="60.75">
      <c r="B32" s="240"/>
      <c r="C32" s="230" t="s">
        <v>188</v>
      </c>
      <c r="D32" s="45" t="s">
        <v>189</v>
      </c>
      <c r="E32" s="22" t="s">
        <v>190</v>
      </c>
      <c r="F32" s="23" t="s">
        <v>306</v>
      </c>
      <c r="G32" s="109">
        <v>0</v>
      </c>
      <c r="H32" s="114">
        <v>0</v>
      </c>
      <c r="I32" s="114">
        <v>0</v>
      </c>
      <c r="J32" s="114">
        <v>0</v>
      </c>
      <c r="K32" s="114">
        <v>0</v>
      </c>
      <c r="L32" s="114">
        <v>0</v>
      </c>
      <c r="M32" s="114">
        <v>0</v>
      </c>
      <c r="N32" s="114">
        <v>0</v>
      </c>
      <c r="O32" s="114">
        <v>0</v>
      </c>
      <c r="P32" s="114">
        <v>0</v>
      </c>
      <c r="Q32" s="114">
        <v>0</v>
      </c>
      <c r="R32" s="114">
        <v>0</v>
      </c>
      <c r="S32" s="58">
        <v>0</v>
      </c>
      <c r="T32" s="21">
        <v>0</v>
      </c>
      <c r="U32" s="58">
        <v>0</v>
      </c>
      <c r="V32" s="21">
        <v>0</v>
      </c>
      <c r="W32" s="58">
        <v>0</v>
      </c>
      <c r="X32" s="21">
        <v>0</v>
      </c>
      <c r="Y32" s="58">
        <v>0</v>
      </c>
      <c r="Z32" s="21">
        <v>0</v>
      </c>
      <c r="AA32" s="58">
        <v>0</v>
      </c>
      <c r="AB32" s="21">
        <v>0</v>
      </c>
      <c r="AC32" s="58">
        <v>0</v>
      </c>
      <c r="AD32" s="21">
        <v>0</v>
      </c>
      <c r="AE32" s="58">
        <f t="shared" si="7"/>
        <v>0</v>
      </c>
      <c r="AF32" s="55">
        <f t="shared" si="8"/>
        <v>0</v>
      </c>
      <c r="AG32" s="118">
        <f t="shared" si="2"/>
        <v>0</v>
      </c>
      <c r="AH32" s="120">
        <f t="shared" si="3"/>
        <v>0</v>
      </c>
      <c r="AI32" s="110">
        <f t="shared" si="4"/>
        <v>0</v>
      </c>
      <c r="AJ32" s="120">
        <f t="shared" si="5"/>
        <v>0</v>
      </c>
      <c r="AK32" s="58">
        <v>0</v>
      </c>
      <c r="AL32" s="21">
        <v>0</v>
      </c>
      <c r="AM32" s="58">
        <v>0</v>
      </c>
      <c r="AN32" s="21">
        <v>0</v>
      </c>
      <c r="AO32" s="58">
        <v>0</v>
      </c>
      <c r="AP32" s="21">
        <v>0</v>
      </c>
      <c r="AQ32" s="58">
        <v>0</v>
      </c>
      <c r="AR32" s="21">
        <v>0</v>
      </c>
      <c r="AS32" s="58">
        <v>0</v>
      </c>
      <c r="AT32" s="21">
        <v>0</v>
      </c>
      <c r="AU32" s="58">
        <v>0</v>
      </c>
      <c r="AV32" s="21">
        <v>0</v>
      </c>
      <c r="AW32" s="146">
        <f t="shared" si="9"/>
        <v>0</v>
      </c>
      <c r="AX32" s="55">
        <f t="shared" si="6"/>
        <v>0</v>
      </c>
      <c r="AY32" s="11" t="s">
        <v>261</v>
      </c>
      <c r="AZ32" s="135">
        <v>5.1999999999999998E-2</v>
      </c>
      <c r="BA32" s="141">
        <f t="shared" si="0"/>
        <v>0</v>
      </c>
      <c r="BB32" s="143">
        <f t="shared" si="10"/>
        <v>0</v>
      </c>
      <c r="BC32" s="155" t="s">
        <v>309</v>
      </c>
      <c r="BD32" s="155" t="s">
        <v>309</v>
      </c>
    </row>
    <row r="33" spans="2:57" ht="60.75">
      <c r="B33" s="240"/>
      <c r="C33" s="231"/>
      <c r="D33" s="45" t="s">
        <v>192</v>
      </c>
      <c r="E33" s="22" t="s">
        <v>190</v>
      </c>
      <c r="F33" s="23" t="s">
        <v>306</v>
      </c>
      <c r="G33" s="109">
        <v>0</v>
      </c>
      <c r="H33" s="114">
        <v>0</v>
      </c>
      <c r="I33" s="114">
        <v>0</v>
      </c>
      <c r="J33" s="114">
        <v>0</v>
      </c>
      <c r="K33" s="114">
        <v>0</v>
      </c>
      <c r="L33" s="114">
        <v>0</v>
      </c>
      <c r="M33" s="114">
        <v>0</v>
      </c>
      <c r="N33" s="114">
        <v>0</v>
      </c>
      <c r="O33" s="114">
        <v>0</v>
      </c>
      <c r="P33" s="114">
        <v>0</v>
      </c>
      <c r="Q33" s="114">
        <v>0</v>
      </c>
      <c r="R33" s="114">
        <v>0</v>
      </c>
      <c r="S33" s="58">
        <v>0</v>
      </c>
      <c r="T33" s="21">
        <v>0</v>
      </c>
      <c r="U33" s="58">
        <v>0</v>
      </c>
      <c r="V33" s="21">
        <v>0</v>
      </c>
      <c r="W33" s="58">
        <v>0</v>
      </c>
      <c r="X33" s="21">
        <v>0</v>
      </c>
      <c r="Y33" s="58">
        <v>0</v>
      </c>
      <c r="Z33" s="21">
        <v>0</v>
      </c>
      <c r="AA33" s="58">
        <v>0</v>
      </c>
      <c r="AB33" s="21">
        <v>0</v>
      </c>
      <c r="AC33" s="58">
        <v>0</v>
      </c>
      <c r="AD33" s="21">
        <v>0</v>
      </c>
      <c r="AE33" s="58">
        <f t="shared" si="7"/>
        <v>0</v>
      </c>
      <c r="AF33" s="55">
        <f t="shared" si="8"/>
        <v>0</v>
      </c>
      <c r="AG33" s="118">
        <f t="shared" si="2"/>
        <v>0</v>
      </c>
      <c r="AH33" s="120">
        <f t="shared" si="3"/>
        <v>0</v>
      </c>
      <c r="AI33" s="110">
        <f t="shared" si="4"/>
        <v>0</v>
      </c>
      <c r="AJ33" s="120">
        <f t="shared" si="5"/>
        <v>0</v>
      </c>
      <c r="AK33" s="58">
        <v>0</v>
      </c>
      <c r="AL33" s="21">
        <v>0</v>
      </c>
      <c r="AM33" s="58">
        <v>0</v>
      </c>
      <c r="AN33" s="21">
        <v>0</v>
      </c>
      <c r="AO33" s="58">
        <v>0</v>
      </c>
      <c r="AP33" s="21">
        <v>0</v>
      </c>
      <c r="AQ33" s="58">
        <v>0</v>
      </c>
      <c r="AR33" s="21">
        <v>0</v>
      </c>
      <c r="AS33" s="58">
        <v>0</v>
      </c>
      <c r="AT33" s="21">
        <v>0</v>
      </c>
      <c r="AU33" s="58">
        <v>0</v>
      </c>
      <c r="AV33" s="21">
        <v>0</v>
      </c>
      <c r="AW33" s="146">
        <f t="shared" si="9"/>
        <v>0</v>
      </c>
      <c r="AX33" s="55">
        <f t="shared" si="6"/>
        <v>0</v>
      </c>
      <c r="AY33" s="11" t="s">
        <v>261</v>
      </c>
      <c r="AZ33" s="135">
        <v>5.1999999999999998E-2</v>
      </c>
      <c r="BA33" s="141">
        <f t="shared" si="0"/>
        <v>0</v>
      </c>
      <c r="BB33" s="143">
        <f t="shared" si="10"/>
        <v>0</v>
      </c>
      <c r="BC33" s="155" t="s">
        <v>310</v>
      </c>
      <c r="BD33" s="155" t="s">
        <v>310</v>
      </c>
    </row>
    <row r="34" spans="2:57" ht="59.1" customHeight="1">
      <c r="B34" s="240"/>
      <c r="C34" s="130" t="s">
        <v>199</v>
      </c>
      <c r="D34" s="45" t="s">
        <v>205</v>
      </c>
      <c r="E34" s="79" t="s">
        <v>206</v>
      </c>
      <c r="F34" s="23" t="s">
        <v>289</v>
      </c>
      <c r="G34" s="109">
        <v>24745</v>
      </c>
      <c r="H34" s="21">
        <v>40632940</v>
      </c>
      <c r="I34" s="109">
        <v>27441</v>
      </c>
      <c r="J34" s="21">
        <v>23807220</v>
      </c>
      <c r="K34" s="109">
        <v>26426</v>
      </c>
      <c r="L34" s="21">
        <v>23477770</v>
      </c>
      <c r="M34" s="109">
        <v>25470</v>
      </c>
      <c r="N34" s="21">
        <v>22836370</v>
      </c>
      <c r="O34" s="109">
        <v>25661</v>
      </c>
      <c r="P34" s="21">
        <v>23349290</v>
      </c>
      <c r="Q34" s="109">
        <v>21906</v>
      </c>
      <c r="R34" s="21">
        <v>19628790</v>
      </c>
      <c r="S34" s="109">
        <v>24448</v>
      </c>
      <c r="T34" s="21">
        <v>21392140</v>
      </c>
      <c r="U34" s="109">
        <v>25614</v>
      </c>
      <c r="V34" s="21">
        <v>21753250</v>
      </c>
      <c r="W34" s="109">
        <v>24127</v>
      </c>
      <c r="X34" s="21">
        <v>20330250</v>
      </c>
      <c r="Y34" s="109">
        <v>20877</v>
      </c>
      <c r="Z34" s="21">
        <v>17486850</v>
      </c>
      <c r="AA34" s="109">
        <v>24493</v>
      </c>
      <c r="AB34" s="21">
        <v>21266082</v>
      </c>
      <c r="AC34" s="109"/>
      <c r="AD34" s="21"/>
      <c r="AE34" s="58">
        <f t="shared" si="7"/>
        <v>151649</v>
      </c>
      <c r="AF34" s="55">
        <f t="shared" si="8"/>
        <v>153732380</v>
      </c>
      <c r="AG34" s="118">
        <f t="shared" si="2"/>
        <v>119559</v>
      </c>
      <c r="AH34" s="120">
        <f t="shared" si="3"/>
        <v>102228572</v>
      </c>
      <c r="AI34" s="110">
        <f t="shared" si="4"/>
        <v>271208</v>
      </c>
      <c r="AJ34" s="120">
        <f t="shared" si="5"/>
        <v>255960952</v>
      </c>
      <c r="AK34" s="145">
        <v>22010</v>
      </c>
      <c r="AL34" s="21">
        <v>18892860</v>
      </c>
      <c r="AM34" s="145">
        <v>25203</v>
      </c>
      <c r="AN34" s="21">
        <v>6268390</v>
      </c>
      <c r="AO34" s="145">
        <v>22296</v>
      </c>
      <c r="AP34" s="21">
        <v>18892540</v>
      </c>
      <c r="AQ34" s="145">
        <v>24284</v>
      </c>
      <c r="AR34" s="21">
        <v>20245230</v>
      </c>
      <c r="AS34" s="145">
        <v>25335</v>
      </c>
      <c r="AT34" s="21">
        <v>20375590</v>
      </c>
      <c r="AU34" s="58">
        <v>22302</v>
      </c>
      <c r="AV34" s="21">
        <v>17931510</v>
      </c>
      <c r="AW34" s="146">
        <f t="shared" si="9"/>
        <v>141430</v>
      </c>
      <c r="AX34" s="55">
        <f t="shared" si="6"/>
        <v>102606120</v>
      </c>
      <c r="AY34" s="11">
        <f>(1-(AX34/AF34))</f>
        <v>0.3325666330021041</v>
      </c>
      <c r="AZ34" s="11">
        <v>-0.14000000000000001</v>
      </c>
      <c r="BA34" s="141">
        <f>ROUND(AX34*AZ34,0)</f>
        <v>-14364857</v>
      </c>
      <c r="BB34" s="143">
        <f>AF34-BA34</f>
        <v>168097237</v>
      </c>
      <c r="BC34" s="155" t="s">
        <v>311</v>
      </c>
      <c r="BD34" s="157" t="s">
        <v>312</v>
      </c>
    </row>
    <row r="35" spans="2:57" ht="99.75" customHeight="1">
      <c r="B35" s="240"/>
      <c r="C35" s="131" t="s">
        <v>209</v>
      </c>
      <c r="D35" s="45" t="s">
        <v>210</v>
      </c>
      <c r="E35" s="27" t="s">
        <v>211</v>
      </c>
      <c r="F35" s="23" t="s">
        <v>313</v>
      </c>
      <c r="G35" s="58">
        <v>0</v>
      </c>
      <c r="H35" s="21">
        <v>0</v>
      </c>
      <c r="I35" s="58">
        <v>0</v>
      </c>
      <c r="J35" s="21">
        <v>0</v>
      </c>
      <c r="K35" s="58">
        <v>0</v>
      </c>
      <c r="L35" s="21">
        <v>0</v>
      </c>
      <c r="M35" s="58">
        <v>3</v>
      </c>
      <c r="N35" s="21">
        <v>1556359</v>
      </c>
      <c r="O35" s="58">
        <v>1</v>
      </c>
      <c r="P35" s="21">
        <v>261000</v>
      </c>
      <c r="Q35" s="58">
        <v>0</v>
      </c>
      <c r="R35" s="21">
        <v>0</v>
      </c>
      <c r="S35" s="58">
        <v>0</v>
      </c>
      <c r="T35" s="21">
        <v>0</v>
      </c>
      <c r="U35" s="58">
        <v>0</v>
      </c>
      <c r="V35" s="21">
        <v>0</v>
      </c>
      <c r="W35" s="58">
        <v>1</v>
      </c>
      <c r="X35" s="21">
        <v>10000</v>
      </c>
      <c r="Y35" s="58">
        <v>1</v>
      </c>
      <c r="Z35" s="21">
        <v>75000</v>
      </c>
      <c r="AA35" s="58">
        <v>0</v>
      </c>
      <c r="AB35" s="21">
        <v>0</v>
      </c>
      <c r="AC35" s="58">
        <v>1</v>
      </c>
      <c r="AD35" s="21">
        <v>190400</v>
      </c>
      <c r="AE35" s="58">
        <f t="shared" si="7"/>
        <v>4</v>
      </c>
      <c r="AF35" s="55">
        <f>SUM(H35+J35+L35+N35+P35+R35)</f>
        <v>1817359</v>
      </c>
      <c r="AG35" s="118">
        <f t="shared" si="2"/>
        <v>3</v>
      </c>
      <c r="AH35" s="120">
        <f t="shared" si="3"/>
        <v>275400</v>
      </c>
      <c r="AI35" s="110">
        <f t="shared" si="4"/>
        <v>7</v>
      </c>
      <c r="AJ35" s="120">
        <f t="shared" si="5"/>
        <v>2092759</v>
      </c>
      <c r="AK35" s="58">
        <v>0</v>
      </c>
      <c r="AL35" s="21">
        <v>0</v>
      </c>
      <c r="AM35" s="58">
        <v>0</v>
      </c>
      <c r="AN35" s="21">
        <v>0</v>
      </c>
      <c r="AO35" s="58">
        <v>0</v>
      </c>
      <c r="AP35" s="21">
        <v>0</v>
      </c>
      <c r="AQ35" s="58">
        <v>0</v>
      </c>
      <c r="AR35" s="21">
        <v>0</v>
      </c>
      <c r="AS35" s="58">
        <v>0</v>
      </c>
      <c r="AT35" s="21">
        <v>0</v>
      </c>
      <c r="AU35" s="58">
        <v>0</v>
      </c>
      <c r="AV35" s="21">
        <v>0</v>
      </c>
      <c r="AW35" s="146">
        <f t="shared" si="9"/>
        <v>0</v>
      </c>
      <c r="AX35" s="55">
        <f t="shared" si="6"/>
        <v>0</v>
      </c>
      <c r="AY35" s="11">
        <f>(1-(AX35/AF35))</f>
        <v>1</v>
      </c>
      <c r="AZ35" s="135">
        <v>5.0000000000000001E-3</v>
      </c>
      <c r="BA35" s="141">
        <f>ROUND(AX35*AZ35,0)</f>
        <v>0</v>
      </c>
      <c r="BB35" s="143">
        <f t="shared" si="10"/>
        <v>1817359</v>
      </c>
      <c r="BC35" s="156" t="s">
        <v>314</v>
      </c>
      <c r="BD35" s="156" t="s">
        <v>315</v>
      </c>
      <c r="BE35" s="14" t="s">
        <v>316</v>
      </c>
    </row>
    <row r="36" spans="2:57">
      <c r="B36" s="14"/>
      <c r="AF36" s="114">
        <f>SUM(AF12:AF35)</f>
        <v>4041759465</v>
      </c>
      <c r="AG36" s="120"/>
      <c r="AH36" s="120" t="e">
        <f>SUM(AH12:AH35)</f>
        <v>#VALUE!</v>
      </c>
      <c r="AI36" s="111"/>
      <c r="AJ36" s="114" t="e">
        <f>SUM(AJ12:AJ35)</f>
        <v>#VALUE!</v>
      </c>
      <c r="AW36" s="127"/>
      <c r="AX36" s="114">
        <f>SUM(AX12:AX35)</f>
        <v>4074173159</v>
      </c>
      <c r="AY36" s="111"/>
    </row>
    <row r="37" spans="2:57" ht="14.45">
      <c r="B37" s="14"/>
      <c r="N37" s="38">
        <f>N35+P35</f>
        <v>1817359</v>
      </c>
      <c r="X37" s="38">
        <f>X35+Z35+AD35</f>
        <v>275400</v>
      </c>
    </row>
    <row r="38" spans="2:57" ht="15" customHeight="1">
      <c r="AY38" s="116"/>
      <c r="BD38"/>
    </row>
    <row r="39" spans="2:57" ht="19.5" customHeight="1">
      <c r="B39" s="214"/>
      <c r="C39" s="214"/>
      <c r="D39" s="214"/>
      <c r="E39" s="214"/>
      <c r="F39" s="214"/>
    </row>
    <row r="41" spans="2:57" ht="15" customHeight="1">
      <c r="F41" s="122" t="s">
        <v>317</v>
      </c>
    </row>
    <row r="42" spans="2:57" ht="15" customHeight="1">
      <c r="F42" s="125" t="s">
        <v>318</v>
      </c>
    </row>
    <row r="43" spans="2:57" ht="15" customHeight="1">
      <c r="F43" s="125" t="s">
        <v>319</v>
      </c>
    </row>
  </sheetData>
  <autoFilter ref="B1:BE37" xr:uid="{0A43EDF2-ED7E-4F2E-AD40-81ACFED01164}">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autoFilter>
  <mergeCells count="52">
    <mergeCell ref="K10:L10"/>
    <mergeCell ref="E8:E11"/>
    <mergeCell ref="F8:F11"/>
    <mergeCell ref="AK10:AL10"/>
    <mergeCell ref="M10:N10"/>
    <mergeCell ref="O10:P10"/>
    <mergeCell ref="Q10:R10"/>
    <mergeCell ref="AI10:AJ10"/>
    <mergeCell ref="G4:BC4"/>
    <mergeCell ref="B6:BC6"/>
    <mergeCell ref="G5:BC5"/>
    <mergeCell ref="AE7:BC7"/>
    <mergeCell ref="C4:E4"/>
    <mergeCell ref="C5:E5"/>
    <mergeCell ref="B7:E7"/>
    <mergeCell ref="D1:BC1"/>
    <mergeCell ref="C2:E2"/>
    <mergeCell ref="G2:BC2"/>
    <mergeCell ref="C3:E3"/>
    <mergeCell ref="G3:BC3"/>
    <mergeCell ref="AO10:AP10"/>
    <mergeCell ref="AQ10:AR10"/>
    <mergeCell ref="B39:F39"/>
    <mergeCell ref="C27:C28"/>
    <mergeCell ref="C30:C31"/>
    <mergeCell ref="C32:C33"/>
    <mergeCell ref="B23:B35"/>
    <mergeCell ref="C24:C26"/>
    <mergeCell ref="D8:D11"/>
    <mergeCell ref="AE8:BC8"/>
    <mergeCell ref="G8:R9"/>
    <mergeCell ref="S8:AD9"/>
    <mergeCell ref="B8:C11"/>
    <mergeCell ref="AC10:AD10"/>
    <mergeCell ref="G10:H10"/>
    <mergeCell ref="I10:J10"/>
    <mergeCell ref="AS10:AT10"/>
    <mergeCell ref="BC15:BC16"/>
    <mergeCell ref="B12:B22"/>
    <mergeCell ref="C15:C16"/>
    <mergeCell ref="BD15:BD16"/>
    <mergeCell ref="AY10:BC10"/>
    <mergeCell ref="S10:T10"/>
    <mergeCell ref="U10:V10"/>
    <mergeCell ref="W10:X10"/>
    <mergeCell ref="Y10:Z10"/>
    <mergeCell ref="AA10:AB10"/>
    <mergeCell ref="AU10:AV10"/>
    <mergeCell ref="AW10:AX10"/>
    <mergeCell ref="AE10:AF10"/>
    <mergeCell ref="AG10:AH10"/>
    <mergeCell ref="AM10:AN10"/>
  </mergeCells>
  <phoneticPr fontId="14" type="noConversion"/>
  <dataValidations count="11">
    <dataValidation allowBlank="1" showInputMessage="1" showErrorMessage="1" prompt="Solo aplica para gastos de funcionamiento." sqref="B8:C11" xr:uid="{1AAA89B1-193D-478B-85A3-AE3B748DF084}"/>
    <dataValidation allowBlank="1" showInputMessage="1" showErrorMessage="1" prompt="Relacione los giros realizados  en el  mismo periodo del año anterior, relacionados con el rubro y el componente. valores en pesos." sqref="AH11 AJ11" xr:uid="{1E269603-E33E-43C1-9714-1993EF156C87}"/>
    <dataValidation allowBlank="1" showInputMessage="1" showErrorMessage="1" prompt="Relacione los giros realizados  en el  periodo de reporte para el rubro y el componente. Valores en pesos." sqref="AF11" xr:uid="{E99AE1E5-56D6-481B-9F89-B5B7901DDD11}"/>
    <dataValidation allowBlank="1" showInputMessage="1" showErrorMessage="1" prompt="Relacione el dato de consumo asociado al rubro, componente y unidad de medida en el periodo de reporte._x000a_" sqref="AE11" xr:uid="{FF0AB66C-F332-4FBC-889E-F58269A6BC5A}"/>
    <dataValidation allowBlank="1" showInputMessage="1" showErrorMessage="1" prompt="Relacione el dato de consumo asociado al rubro, componente y unidad de medida reportado en el  mismo periodo del año anterior_x000a_" sqref="AG11 AI11" xr:uid="{5AEAE97E-6AB7-4433-9CEF-6D1F8EF41EFF}"/>
    <dataValidation allowBlank="1" showInputMessage="1" showErrorMessage="1" prompt="Si en la celda &quot;E&quot;, selecionó SI, defina una meta en porcentaje para mantener o reducir el gasto en la vigencia. (En unidad de medida)" sqref="AB11 AD11 T11 AA10:AA11 W10:W11 V11 Y10:Y11 U10:U11 X11 Z11 AC10:AC11 S10:S11 G11:R11 F8:F11 AK11:AX11" xr:uid="{EC12833E-D80A-4BB7-B6C2-697B6091B398}"/>
    <dataValidation allowBlank="1" showInputMessage="1" showErrorMessage="1" prompt="Defina la referencia que se usará  para medir el rubro o componente. Ejem. Metro cúbico, personas, horas, entre otros." sqref="E8:E11" xr:uid="{78425C6A-6B15-4D6C-9F83-6AAC1136A004}"/>
    <dataValidation type="list" allowBlank="1" showInputMessage="1" showErrorMessage="1" sqref="AH2:BC2 G2:AD2" xr:uid="{0C22671D-9522-476B-946A-93DE16D39F34}">
      <formula1>INDIRECT(#REF!)</formula1>
    </dataValidation>
    <dataValidation allowBlank="1" showInputMessage="1" showErrorMessage="1" prompt="Escribir la otra entidad que no se encuentra en la lista desplegable" sqref="G3:BC3" xr:uid="{B33454E4-D8E2-4D5D-AE2F-E0E3DC718892}"/>
    <dataValidation type="list" allowBlank="1" showInputMessage="1" showErrorMessage="1" sqref="AE2:AG2" xr:uid="{56F34DA1-458E-42C7-998F-374139B4AF6D}">
      <formula1>INDIRECT(E2)</formula1>
    </dataValidation>
    <dataValidation allowBlank="1" showInputMessage="1" showErrorMessage="1" prompt="Escribir el otro sector que no se encuentra en la lista desplegable" sqref="C3:F3" xr:uid="{738B0D1B-CFDF-43F0-87B6-4E3D4850CC5F}"/>
  </dataValidations>
  <pageMargins left="0.25" right="0.25" top="0.75" bottom="0.75" header="0.3" footer="0.3"/>
  <pageSetup scale="11"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B413521-CA25-4D12-8E24-02714A9BB2E9}">
          <x14:formula1>
            <xm:f>datos!$D$27:$D$31</xm:f>
          </x14:formula1>
          <xm:sqref>C4</xm:sqref>
        </x14:dataValidation>
        <x14:dataValidation type="list" allowBlank="1" showInputMessage="1" showErrorMessage="1" xr:uid="{D10E8967-B62B-45B0-A45E-DA5E6895AA98}">
          <x14:formula1>
            <xm:f>datos!$E$12:$E$13</xm:f>
          </x14:formula1>
          <xm:sqref>C5</xm:sqref>
        </x14:dataValidation>
        <x14:dataValidation type="list" showInputMessage="1" showErrorMessage="1" xr:uid="{CD04856C-6A57-44C9-9742-CC04B6368857}">
          <x14:formula1>
            <xm:f>datos!$D$2:$T$2</xm:f>
          </x14:formula1>
          <xm:sqref>C2:F2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7F3F83F879C54EA925555899B407AF" ma:contentTypeVersion="6" ma:contentTypeDescription="Crear nuevo documento." ma:contentTypeScope="" ma:versionID="e12a5844b5a699ea606945fa6227d3fe">
  <xsd:schema xmlns:xsd="http://www.w3.org/2001/XMLSchema" xmlns:xs="http://www.w3.org/2001/XMLSchema" xmlns:p="http://schemas.microsoft.com/office/2006/metadata/properties" xmlns:ns2="74d70bd8-2c1b-4d1f-a05f-138d33dd3d40" xmlns:ns3="84506b4f-7922-468f-b4e2-201a19892ad6" targetNamespace="http://schemas.microsoft.com/office/2006/metadata/properties" ma:root="true" ma:fieldsID="9cb18f89b7a7e01fb8e9807ca0d59a13" ns2:_="" ns3:_="">
    <xsd:import namespace="74d70bd8-2c1b-4d1f-a05f-138d33dd3d40"/>
    <xsd:import namespace="84506b4f-7922-468f-b4e2-201a19892a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0bd8-2c1b-4d1f-a05f-138d33dd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506b4f-7922-468f-b4e2-201a19892ad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4506b4f-7922-468f-b4e2-201a19892ad6">
      <UserInfo>
        <DisplayName>Sonia Mireya Alfonso Muñoz</DisplayName>
        <AccountId>7</AccountId>
        <AccountType/>
      </UserInfo>
      <UserInfo>
        <DisplayName>Sandra Milena Rojas Fuentes</DisplayName>
        <AccountId>17</AccountId>
        <AccountType/>
      </UserInfo>
      <UserInfo>
        <DisplayName>Sebastian Chacon Calvo</DisplayName>
        <AccountId>22</AccountId>
        <AccountType/>
      </UserInfo>
      <UserInfo>
        <DisplayName>Doger Hernán Daza Moreno</DisplayName>
        <AccountId>19</AccountId>
        <AccountType/>
      </UserInfo>
      <UserInfo>
        <DisplayName>Oficina de Planeación  FONCEP</DisplayName>
        <AccountId>30</AccountId>
        <AccountType/>
      </UserInfo>
      <UserInfo>
        <DisplayName>Joaquin Manuel Granados Rodíguez</DisplayName>
        <AccountId>31</AccountId>
        <AccountType/>
      </UserInfo>
      <UserInfo>
        <DisplayName>Andrea Mayerly Rios Lagos</DisplayName>
        <AccountId>21</AccountId>
        <AccountType/>
      </UserInfo>
      <UserInfo>
        <DisplayName>Angie Paola Hernández Moreno</DisplayName>
        <AccountId>23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FC5F93-7957-4A1D-8BCE-C6AB593D963E}"/>
</file>

<file path=customXml/itemProps2.xml><?xml version="1.0" encoding="utf-8"?>
<ds:datastoreItem xmlns:ds="http://schemas.openxmlformats.org/officeDocument/2006/customXml" ds:itemID="{C1A66D4D-1E33-424C-8D7B-453E2E6E00E8}"/>
</file>

<file path=customXml/itemProps3.xml><?xml version="1.0" encoding="utf-8"?>
<ds:datastoreItem xmlns:ds="http://schemas.openxmlformats.org/officeDocument/2006/customXml" ds:itemID="{48AFB8CB-255C-41BA-B276-4A46206F30FB}"/>
</file>

<file path=docProps/app.xml><?xml version="1.0" encoding="utf-8"?>
<Properties xmlns="http://schemas.openxmlformats.org/officeDocument/2006/extended-properties" xmlns:vt="http://schemas.openxmlformats.org/officeDocument/2006/docPropsVTypes">
  <Application>Microsoft Excel Online</Application>
  <Manager/>
  <Company>HP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Sonia Mireya Alfonso Muñoz</cp:lastModifiedBy>
  <cp:revision/>
  <dcterms:created xsi:type="dcterms:W3CDTF">2021-10-14T18:59:05Z</dcterms:created>
  <dcterms:modified xsi:type="dcterms:W3CDTF">2025-07-15T22:21:59Z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0x010100917F3F83F879C54EA925555899B407AF</vt:lpwstr>
  </property>
</Properties>
</file>