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5BDD80DA-354E-4A79-AB73-B971D8EB6D1A}" xr6:coauthVersionLast="47" xr6:coauthVersionMax="47" xr10:uidLastSave="{00000000-0000-0000-0000-000000000000}"/>
  <bookViews>
    <workbookView xWindow="-23148" yWindow="-108" windowWidth="23256" windowHeight="12456" firstSheet="2" activeTab="2" xr2:uid="{00000000-000D-0000-FFFF-FFFF00000000}"/>
  </bookViews>
  <sheets>
    <sheet name="datos" sheetId="2" r:id="rId1"/>
    <sheet name="formato captura" sheetId="3" state="hidden" r:id="rId2"/>
    <sheet name="Base captura" sheetId="5" r:id="rId3"/>
  </sheets>
  <definedNames>
    <definedName name="_xlnm._FilterDatabase" localSheetId="2" hidden="1">'Base captura'!$AH$2:$AI$2</definedName>
    <definedName name="_xlnm._FilterDatabase" localSheetId="1" hidden="1">'formato captura'!$A$11:$Y$34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34" i="5" l="1"/>
  <c r="AR23" i="5"/>
  <c r="AY19" i="5"/>
  <c r="AY18" i="5"/>
  <c r="AF14" i="5"/>
  <c r="AR18" i="5"/>
  <c r="BB12" i="5"/>
  <c r="BB13" i="5"/>
  <c r="BB14" i="5"/>
  <c r="BB17" i="5"/>
  <c r="BB21" i="5"/>
  <c r="BB22" i="5"/>
  <c r="BB24" i="5"/>
  <c r="BB25" i="5"/>
  <c r="BB28" i="5"/>
  <c r="BB29" i="5"/>
  <c r="BB30" i="5"/>
  <c r="BB31" i="5"/>
  <c r="BB32" i="5"/>
  <c r="BB34" i="5"/>
  <c r="BA11" i="5"/>
  <c r="BB11" i="5"/>
  <c r="AY12" i="5"/>
  <c r="AY13" i="5"/>
  <c r="AY14" i="5"/>
  <c r="AY17" i="5"/>
  <c r="AY21" i="5"/>
  <c r="AY22" i="5"/>
  <c r="AY24" i="5"/>
  <c r="AY25" i="5"/>
  <c r="AY28" i="5"/>
  <c r="AY29" i="5"/>
  <c r="AY30" i="5"/>
  <c r="AY31" i="5"/>
  <c r="AY32" i="5"/>
  <c r="AY34" i="5"/>
  <c r="AY11" i="5"/>
  <c r="AX25" i="5" l="1"/>
  <c r="AW25" i="5"/>
  <c r="AX14" i="5"/>
  <c r="AW14" i="5"/>
  <c r="AX15" i="5"/>
  <c r="AY15" i="5" s="1"/>
  <c r="AW15" i="5"/>
  <c r="AW17" i="5"/>
  <c r="AX13" i="5"/>
  <c r="AX16" i="5"/>
  <c r="AY16" i="5" s="1"/>
  <c r="AX17" i="5"/>
  <c r="AX18" i="5"/>
  <c r="AX19" i="5"/>
  <c r="AX20" i="5"/>
  <c r="AX21" i="5"/>
  <c r="AX22" i="5"/>
  <c r="AX23" i="5"/>
  <c r="AY23" i="5" s="1"/>
  <c r="AX24" i="5"/>
  <c r="AX26" i="5"/>
  <c r="AY26" i="5" s="1"/>
  <c r="AX27" i="5"/>
  <c r="AY27" i="5" s="1"/>
  <c r="AX28" i="5"/>
  <c r="AX29" i="5"/>
  <c r="AX30" i="5"/>
  <c r="AX31" i="5"/>
  <c r="AX32" i="5"/>
  <c r="AX33" i="5"/>
  <c r="AY33" i="5" s="1"/>
  <c r="AX34" i="5"/>
  <c r="AX12" i="5"/>
  <c r="AX11" i="5"/>
  <c r="AW13" i="5"/>
  <c r="AW16" i="5"/>
  <c r="AW18" i="5"/>
  <c r="AW19" i="5"/>
  <c r="AW20" i="5"/>
  <c r="AW21" i="5"/>
  <c r="AW23" i="5"/>
  <c r="AW24" i="5"/>
  <c r="AW26" i="5"/>
  <c r="AW27" i="5"/>
  <c r="AW28" i="5"/>
  <c r="AW29" i="5"/>
  <c r="AW30" i="5"/>
  <c r="AW31" i="5"/>
  <c r="AW32" i="5"/>
  <c r="AW33" i="5"/>
  <c r="AW12" i="5"/>
  <c r="AW11" i="5"/>
  <c r="AI12" i="5"/>
  <c r="AI13" i="5"/>
  <c r="AI14" i="5"/>
  <c r="AI15" i="5"/>
  <c r="AI16" i="5"/>
  <c r="AI17" i="5"/>
  <c r="AI18" i="5"/>
  <c r="AI19" i="5"/>
  <c r="AI20" i="5"/>
  <c r="AI21" i="5"/>
  <c r="AI23" i="5"/>
  <c r="AI24" i="5"/>
  <c r="AI25" i="5"/>
  <c r="AI26" i="5"/>
  <c r="AI27" i="5"/>
  <c r="AI28" i="5"/>
  <c r="AI29" i="5"/>
  <c r="AI30" i="5"/>
  <c r="AI31" i="5"/>
  <c r="AI32" i="5"/>
  <c r="AI33" i="5"/>
  <c r="AI34" i="5"/>
  <c r="AE13" i="5"/>
  <c r="AJ13" i="5"/>
  <c r="AJ14" i="5"/>
  <c r="AJ15" i="5"/>
  <c r="AJ16" i="5"/>
  <c r="AJ17" i="5"/>
  <c r="AJ18" i="5"/>
  <c r="AJ19" i="5"/>
  <c r="AJ20" i="5"/>
  <c r="AJ21" i="5"/>
  <c r="AJ22" i="5"/>
  <c r="AJ23" i="5"/>
  <c r="AJ24" i="5"/>
  <c r="AJ25" i="5"/>
  <c r="AJ26" i="5"/>
  <c r="AJ27" i="5"/>
  <c r="AJ28" i="5"/>
  <c r="AJ29" i="5"/>
  <c r="AJ30" i="5"/>
  <c r="AJ31" i="5"/>
  <c r="AJ32" i="5"/>
  <c r="AJ33" i="5"/>
  <c r="AJ34" i="5"/>
  <c r="AH13" i="5"/>
  <c r="AH14" i="5"/>
  <c r="AH15" i="5"/>
  <c r="AH16" i="5"/>
  <c r="AH17" i="5"/>
  <c r="AH18" i="5"/>
  <c r="AH19" i="5"/>
  <c r="AH20" i="5"/>
  <c r="AH21" i="5"/>
  <c r="AH22" i="5"/>
  <c r="AH23" i="5"/>
  <c r="AH24" i="5"/>
  <c r="AH25" i="5"/>
  <c r="AH26" i="5"/>
  <c r="AH27" i="5"/>
  <c r="AH28" i="5"/>
  <c r="AH29" i="5"/>
  <c r="AH30" i="5"/>
  <c r="AH31" i="5"/>
  <c r="AH32" i="5"/>
  <c r="AH33" i="5"/>
  <c r="AH34" i="5"/>
  <c r="AG13" i="5"/>
  <c r="AG14" i="5"/>
  <c r="AG15" i="5"/>
  <c r="AG16" i="5"/>
  <c r="AG17" i="5"/>
  <c r="AG18" i="5"/>
  <c r="AG19" i="5"/>
  <c r="AG20" i="5"/>
  <c r="AG21" i="5"/>
  <c r="AG23" i="5"/>
  <c r="AG24" i="5"/>
  <c r="AG25" i="5"/>
  <c r="AG26" i="5"/>
  <c r="AG27" i="5"/>
  <c r="AG28" i="5"/>
  <c r="AG29" i="5"/>
  <c r="AG30" i="5"/>
  <c r="AG31" i="5"/>
  <c r="AG32" i="5"/>
  <c r="AG33" i="5"/>
  <c r="AG34" i="5"/>
  <c r="AF13" i="5"/>
  <c r="AF15" i="5"/>
  <c r="AF16" i="5"/>
  <c r="AF17" i="5"/>
  <c r="AF18" i="5"/>
  <c r="AF19" i="5"/>
  <c r="AF20" i="5"/>
  <c r="AF21" i="5"/>
  <c r="AF22" i="5"/>
  <c r="AF23" i="5"/>
  <c r="AF24" i="5"/>
  <c r="AF25" i="5"/>
  <c r="AF26" i="5"/>
  <c r="AF27" i="5"/>
  <c r="AF28" i="5"/>
  <c r="AF29" i="5"/>
  <c r="AF30" i="5"/>
  <c r="AF31" i="5"/>
  <c r="AF32" i="5"/>
  <c r="AF33" i="5"/>
  <c r="AF34" i="5"/>
  <c r="AE14" i="5"/>
  <c r="AE15" i="5"/>
  <c r="AE16" i="5"/>
  <c r="AE17" i="5"/>
  <c r="AE18" i="5"/>
  <c r="AE19" i="5"/>
  <c r="AE20" i="5"/>
  <c r="AE21" i="5"/>
  <c r="AE23" i="5"/>
  <c r="AE24" i="5"/>
  <c r="AE25" i="5"/>
  <c r="AE26" i="5"/>
  <c r="AE27" i="5"/>
  <c r="AE28" i="5"/>
  <c r="AE29" i="5"/>
  <c r="AE30" i="5"/>
  <c r="AE31" i="5"/>
  <c r="AE32" i="5"/>
  <c r="AE33" i="5"/>
  <c r="AE34" i="5"/>
  <c r="AH12" i="5"/>
  <c r="AF12" i="5"/>
  <c r="AG12" i="5"/>
  <c r="AE12" i="5"/>
  <c r="AJ12" i="5"/>
  <c r="AJ11" i="5"/>
  <c r="AI11" i="5"/>
  <c r="AE11" i="5"/>
  <c r="AH11" i="5"/>
  <c r="AF11" i="5"/>
  <c r="AG11" i="5"/>
  <c r="AY20" i="5" l="1"/>
  <c r="BA34" i="5"/>
  <c r="BA33" i="5"/>
  <c r="BB33" i="5" s="1"/>
  <c r="BA32" i="5"/>
  <c r="BA31" i="5"/>
  <c r="BA30" i="5"/>
  <c r="BA29" i="5"/>
  <c r="BA28" i="5"/>
  <c r="BA27" i="5"/>
  <c r="BB27" i="5" s="1"/>
  <c r="BA26" i="5"/>
  <c r="BB26" i="5" s="1"/>
  <c r="BA25" i="5"/>
  <c r="BA24" i="5"/>
  <c r="BA23" i="5"/>
  <c r="BB23" i="5" s="1"/>
  <c r="BA22" i="5"/>
  <c r="BA21" i="5"/>
  <c r="BA20" i="5"/>
  <c r="BB20" i="5" s="1"/>
  <c r="BA19" i="5"/>
  <c r="BB19" i="5" s="1"/>
  <c r="BA18" i="5"/>
  <c r="BB18" i="5" s="1"/>
  <c r="BA17" i="5"/>
  <c r="BA16" i="5"/>
  <c r="BB16" i="5" s="1"/>
  <c r="BA15" i="5"/>
  <c r="BB15" i="5" s="1"/>
  <c r="BA14" i="5"/>
  <c r="BA13" i="5"/>
  <c r="BA12" i="5"/>
  <c r="BV17" i="5"/>
  <c r="BV18" i="5"/>
  <c r="BV19" i="5"/>
  <c r="BV20" i="5"/>
  <c r="BU17" i="5"/>
  <c r="BU18" i="5"/>
  <c r="BU19" i="5"/>
  <c r="BU20" i="5"/>
  <c r="BS28" i="5"/>
  <c r="BS20" i="5"/>
  <c r="BS19" i="5"/>
  <c r="BS17" i="5"/>
  <c r="BU21" i="5"/>
  <c r="BS23" i="5"/>
  <c r="BS22" i="5"/>
  <c r="BS18" i="5" l="1"/>
  <c r="BS16" i="5"/>
  <c r="BR35" i="5"/>
  <c r="BS21" i="5"/>
  <c r="BV21" i="5"/>
  <c r="BS12" i="5"/>
  <c r="BU12" i="5"/>
  <c r="BV12" i="5" s="1"/>
  <c r="BS13" i="5"/>
  <c r="BU13" i="5"/>
  <c r="BV13" i="5" s="1"/>
  <c r="BS14" i="5"/>
  <c r="BU14" i="5"/>
  <c r="BV14" i="5" s="1"/>
  <c r="BS15" i="5"/>
  <c r="BU15" i="5"/>
  <c r="BV15" i="5" s="1"/>
  <c r="BU16" i="5"/>
  <c r="BV16" i="5" s="1"/>
  <c r="BU22" i="5"/>
  <c r="BV22" i="5" s="1"/>
  <c r="BU23" i="5"/>
  <c r="BV23" i="5" s="1"/>
  <c r="BS24" i="5"/>
  <c r="BU24" i="5"/>
  <c r="BV24" i="5" s="1"/>
  <c r="BU25" i="5"/>
  <c r="BV25" i="5" s="1"/>
  <c r="BS26" i="5"/>
  <c r="BU26" i="5"/>
  <c r="BV26" i="5" s="1"/>
  <c r="BS27" i="5"/>
  <c r="BU27" i="5"/>
  <c r="BV27" i="5" s="1"/>
  <c r="BU28" i="5"/>
  <c r="BV28" i="5" s="1"/>
  <c r="BS29" i="5"/>
  <c r="BS30" i="5"/>
  <c r="BS31" i="5"/>
  <c r="BU31" i="5"/>
  <c r="BV31" i="5" s="1"/>
  <c r="BS32" i="5"/>
  <c r="BU32" i="5"/>
  <c r="BV32" i="5" s="1"/>
  <c r="BS33" i="5"/>
  <c r="BU33" i="5"/>
  <c r="BV33" i="5" s="1"/>
  <c r="BS34" i="5"/>
  <c r="BU34" i="5"/>
  <c r="BV34" i="5" s="1"/>
  <c r="BU11" i="5"/>
  <c r="AX35" i="5"/>
  <c r="X36" i="5"/>
  <c r="N36" i="5"/>
  <c r="BV11" i="5" l="1"/>
  <c r="BS11" i="5"/>
  <c r="AH35" i="5"/>
  <c r="S15" i="3"/>
  <c r="BT29" i="5" l="1"/>
  <c r="BU29" i="5" s="1"/>
  <c r="BV29" i="5" s="1"/>
  <c r="BT30" i="5"/>
  <c r="BU30" i="5" s="1"/>
  <c r="BV30" i="5" s="1"/>
  <c r="AF35" i="5"/>
  <c r="N14" i="3"/>
  <c r="S12" i="3"/>
  <c r="S13" i="3"/>
  <c r="U14" i="3"/>
  <c r="AJ35" i="5" l="1"/>
  <c r="N13" i="3"/>
  <c r="L25" i="3"/>
  <c r="J25" i="3"/>
  <c r="H25" i="3"/>
  <c r="L24" i="3"/>
  <c r="S19" i="3" l="1"/>
  <c r="S16" i="3" l="1"/>
  <c r="S17" i="3"/>
  <c r="S18" i="3"/>
  <c r="S20" i="3"/>
  <c r="S21" i="3"/>
  <c r="S22" i="3"/>
  <c r="S23" i="3"/>
  <c r="S24" i="3"/>
  <c r="S25" i="3"/>
  <c r="S26" i="3"/>
  <c r="S27" i="3"/>
  <c r="S28" i="3"/>
  <c r="S29" i="3"/>
  <c r="S30" i="3"/>
  <c r="S31" i="3"/>
  <c r="S32" i="3"/>
  <c r="S33" i="3"/>
  <c r="S34" i="3"/>
  <c r="T20" i="3"/>
  <c r="T21" i="3"/>
  <c r="T22" i="3"/>
  <c r="T23" i="3"/>
  <c r="T24" i="3"/>
  <c r="T25" i="3"/>
  <c r="T26" i="3"/>
  <c r="T27" i="3"/>
  <c r="T28" i="3"/>
  <c r="T29" i="3"/>
  <c r="T30" i="3"/>
  <c r="T31" i="3"/>
  <c r="T32" i="3"/>
  <c r="T33" i="3"/>
  <c r="T34" i="3"/>
  <c r="T18" i="3"/>
  <c r="T19" i="3"/>
  <c r="T13" i="3"/>
  <c r="T15" i="3"/>
  <c r="T16" i="3"/>
  <c r="T17" i="3"/>
  <c r="T12" i="3"/>
  <c r="U34" i="3" l="1"/>
  <c r="W34" i="3" s="1"/>
  <c r="O34" i="3"/>
  <c r="Q34" i="3" s="1"/>
  <c r="N34" i="3"/>
  <c r="P34" i="3" s="1"/>
  <c r="V34" i="3"/>
  <c r="X34" i="3" s="1"/>
  <c r="N15" i="3" l="1"/>
  <c r="V14" i="3" l="1"/>
  <c r="X14" i="3" s="1"/>
  <c r="W14" i="3"/>
  <c r="O14" i="3"/>
  <c r="Q14" i="3" s="1"/>
  <c r="P14" i="3"/>
  <c r="U13" i="3"/>
  <c r="W13" i="3" s="1"/>
  <c r="V13" i="3"/>
  <c r="X13" i="3" s="1"/>
  <c r="U15" i="3"/>
  <c r="W15" i="3" s="1"/>
  <c r="V15" i="3"/>
  <c r="X15" i="3" s="1"/>
  <c r="U16" i="3"/>
  <c r="W16" i="3" s="1"/>
  <c r="V16" i="3"/>
  <c r="X16" i="3" s="1"/>
  <c r="U17" i="3"/>
  <c r="W17" i="3" s="1"/>
  <c r="V17" i="3"/>
  <c r="X17" i="3" s="1"/>
  <c r="U18" i="3"/>
  <c r="W18" i="3" s="1"/>
  <c r="V18" i="3"/>
  <c r="X18" i="3" s="1"/>
  <c r="U19" i="3"/>
  <c r="W19" i="3" s="1"/>
  <c r="V19" i="3"/>
  <c r="X19" i="3" s="1"/>
  <c r="U20" i="3"/>
  <c r="W20" i="3" s="1"/>
  <c r="V20" i="3"/>
  <c r="X20" i="3" s="1"/>
  <c r="U21" i="3"/>
  <c r="W21" i="3" s="1"/>
  <c r="V21" i="3"/>
  <c r="X21" i="3" s="1"/>
  <c r="U22" i="3"/>
  <c r="W22" i="3" s="1"/>
  <c r="V22" i="3"/>
  <c r="X22" i="3" s="1"/>
  <c r="U23" i="3"/>
  <c r="W23" i="3" s="1"/>
  <c r="V23" i="3"/>
  <c r="X23" i="3" s="1"/>
  <c r="U24" i="3"/>
  <c r="W24" i="3" s="1"/>
  <c r="V24" i="3"/>
  <c r="X24" i="3" s="1"/>
  <c r="U25" i="3"/>
  <c r="W25" i="3" s="1"/>
  <c r="V25" i="3"/>
  <c r="X25" i="3" s="1"/>
  <c r="U26" i="3"/>
  <c r="W26" i="3" s="1"/>
  <c r="V26" i="3"/>
  <c r="X26" i="3" s="1"/>
  <c r="U27" i="3"/>
  <c r="W27" i="3" s="1"/>
  <c r="V27" i="3"/>
  <c r="X27" i="3" s="1"/>
  <c r="U28" i="3"/>
  <c r="W28" i="3" s="1"/>
  <c r="V28" i="3"/>
  <c r="X28" i="3"/>
  <c r="U29" i="3"/>
  <c r="W29" i="3" s="1"/>
  <c r="V29" i="3"/>
  <c r="X29" i="3" s="1"/>
  <c r="U30" i="3"/>
  <c r="W30" i="3" s="1"/>
  <c r="V30" i="3"/>
  <c r="X30" i="3" s="1"/>
  <c r="U31" i="3"/>
  <c r="W31" i="3" s="1"/>
  <c r="V31" i="3"/>
  <c r="X31" i="3" s="1"/>
  <c r="U32" i="3"/>
  <c r="W32" i="3" s="1"/>
  <c r="V32" i="3"/>
  <c r="X32" i="3" s="1"/>
  <c r="U33" i="3"/>
  <c r="W33" i="3" s="1"/>
  <c r="V33" i="3"/>
  <c r="X33" i="3" s="1"/>
  <c r="P13" i="3"/>
  <c r="O13" i="3"/>
  <c r="Q13" i="3" s="1"/>
  <c r="P15" i="3"/>
  <c r="O15" i="3"/>
  <c r="Q15" i="3" s="1"/>
  <c r="N16" i="3"/>
  <c r="P16" i="3" s="1"/>
  <c r="O16" i="3"/>
  <c r="Q16" i="3" s="1"/>
  <c r="N17" i="3"/>
  <c r="P17" i="3" s="1"/>
  <c r="O17" i="3"/>
  <c r="Q17" i="3" s="1"/>
  <c r="N18" i="3"/>
  <c r="P18" i="3" s="1"/>
  <c r="O18" i="3"/>
  <c r="Q18" i="3" s="1"/>
  <c r="N19" i="3"/>
  <c r="P19" i="3" s="1"/>
  <c r="O19" i="3"/>
  <c r="Q19" i="3" s="1"/>
  <c r="N20" i="3"/>
  <c r="P20" i="3" s="1"/>
  <c r="O20" i="3"/>
  <c r="Q20" i="3" s="1"/>
  <c r="N21" i="3"/>
  <c r="P21" i="3" s="1"/>
  <c r="O21" i="3"/>
  <c r="Q21" i="3" s="1"/>
  <c r="N22" i="3"/>
  <c r="P22" i="3" s="1"/>
  <c r="O22" i="3"/>
  <c r="Q22" i="3" s="1"/>
  <c r="N23" i="3"/>
  <c r="P23" i="3" s="1"/>
  <c r="O23" i="3"/>
  <c r="Q23" i="3" s="1"/>
  <c r="N24" i="3"/>
  <c r="P24" i="3" s="1"/>
  <c r="O24" i="3"/>
  <c r="Q24" i="3" s="1"/>
  <c r="N25" i="3"/>
  <c r="P25" i="3" s="1"/>
  <c r="O25" i="3"/>
  <c r="Q25" i="3" s="1"/>
  <c r="N26" i="3"/>
  <c r="P26" i="3" s="1"/>
  <c r="O26" i="3"/>
  <c r="Q26" i="3" s="1"/>
  <c r="N27" i="3"/>
  <c r="P27" i="3" s="1"/>
  <c r="O27" i="3"/>
  <c r="Q27" i="3" s="1"/>
  <c r="N28" i="3"/>
  <c r="P28" i="3" s="1"/>
  <c r="O28" i="3"/>
  <c r="Q28" i="3" s="1"/>
  <c r="N29" i="3"/>
  <c r="P29" i="3" s="1"/>
  <c r="O29" i="3"/>
  <c r="Q29" i="3" s="1"/>
  <c r="N30" i="3"/>
  <c r="P30" i="3" s="1"/>
  <c r="O30" i="3"/>
  <c r="Q30" i="3" s="1"/>
  <c r="N31" i="3"/>
  <c r="P31" i="3" s="1"/>
  <c r="O31" i="3"/>
  <c r="Q31" i="3" s="1"/>
  <c r="N32" i="3"/>
  <c r="P32" i="3" s="1"/>
  <c r="O32" i="3"/>
  <c r="Q32" i="3" s="1"/>
  <c r="N33" i="3"/>
  <c r="P33" i="3" s="1"/>
  <c r="O33" i="3"/>
  <c r="Q33" i="3" s="1"/>
  <c r="V12" i="3" l="1"/>
  <c r="X12" i="3" s="1"/>
  <c r="U12" i="3"/>
  <c r="W12" i="3" s="1"/>
  <c r="O12" i="3"/>
  <c r="Q12" i="3" s="1"/>
  <c r="N12" i="3"/>
  <c r="P1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D19" authorId="0" shapeId="0" xr:uid="{CB5BD56F-3957-43A5-B1E2-6E2ABE49BE00}">
      <text>
        <r>
          <rPr>
            <b/>
            <sz val="9"/>
            <color indexed="81"/>
            <rFont val="Tahoma"/>
            <family val="2"/>
          </rPr>
          <t>OIS - ADM</t>
        </r>
      </text>
    </comment>
    <comment ref="D30" authorId="0" shapeId="0" xr:uid="{5F00FE9F-EBA6-46DC-9A29-53156D8612C5}">
      <text>
        <r>
          <rPr>
            <b/>
            <sz val="9"/>
            <color indexed="81"/>
            <rFont val="Tahoma"/>
            <family val="2"/>
          </rPr>
          <t>TH</t>
        </r>
      </text>
    </comment>
    <comment ref="I31" authorId="0" shapeId="0" xr:uid="{6D8F60CF-0CBC-48C1-A1FC-756F29E6EFEB}">
      <text>
        <r>
          <rPr>
            <b/>
            <sz val="9"/>
            <color indexed="81"/>
            <rFont val="Tahoma"/>
            <family val="2"/>
          </rPr>
          <t>Validar si solamente se incluye acueducto</t>
        </r>
      </text>
    </comment>
    <comment ref="I33" authorId="0" shapeId="0" xr:uid="{FB473FFA-1F2E-46CE-B627-201D2FCEF9C8}">
      <text>
        <r>
          <rPr>
            <b/>
            <sz val="9"/>
            <color indexed="81"/>
            <rFont val="Tahoma"/>
            <family val="2"/>
          </rPr>
          <t>se incluyen las 3 cuentas</t>
        </r>
      </text>
    </comment>
    <comment ref="M33" authorId="0" shapeId="0" xr:uid="{2E42CCE1-8BA1-4A4B-BDA2-4E01F832481B}">
      <text>
        <r>
          <rPr>
            <b/>
            <sz val="9"/>
            <color indexed="81"/>
            <rFont val="Tahoma"/>
            <family val="2"/>
          </rPr>
          <t>sobre las 3 cuentas</t>
        </r>
      </text>
    </comment>
    <comment ref="D34" authorId="0" shapeId="0" xr:uid="{3235E0C5-EDFA-498E-BB25-A52BCEE8D330}">
      <text>
        <r>
          <rPr>
            <b/>
            <sz val="9"/>
            <color indexed="81"/>
            <rFont val="Tahoma"/>
            <family val="2"/>
          </rPr>
          <t>presupuesto</t>
        </r>
      </text>
    </comment>
  </commentList>
</comments>
</file>

<file path=xl/sharedStrings.xml><?xml version="1.0" encoding="utf-8"?>
<sst xmlns="http://schemas.openxmlformats.org/spreadsheetml/2006/main" count="644" uniqueCount="328">
  <si>
    <t>SECTOR</t>
  </si>
  <si>
    <t>Columna1</t>
  </si>
  <si>
    <t>Ambiente </t>
  </si>
  <si>
    <t>Administrativo</t>
  </si>
  <si>
    <t>Gestión_pública </t>
  </si>
  <si>
    <t>Gobierno</t>
  </si>
  <si>
    <t>Hacienda</t>
  </si>
  <si>
    <t>Planeación </t>
  </si>
  <si>
    <t>Desarrollo_Económico_Indus</t>
  </si>
  <si>
    <t>Educación</t>
  </si>
  <si>
    <t>Salud</t>
  </si>
  <si>
    <t>Integración_Social</t>
  </si>
  <si>
    <t>Cultura_Recreación_Deporte</t>
  </si>
  <si>
    <t>Ambiente</t>
  </si>
  <si>
    <t>Movilidad</t>
  </si>
  <si>
    <t>Hábitat</t>
  </si>
  <si>
    <t>Mujeres</t>
  </si>
  <si>
    <t>Seguridad_Convivencia_Justicia</t>
  </si>
  <si>
    <t>Gestión_Jurídica</t>
  </si>
  <si>
    <t>Otras_entidades</t>
  </si>
  <si>
    <t>Cultura, Recreación y Deporte </t>
  </si>
  <si>
    <t>1. Secretaría General de la Alcaldía de Bogotá</t>
  </si>
  <si>
    <t>1. Secretaría Distrital de Gobierno</t>
  </si>
  <si>
    <t>1. Secretaría Distrital de Hacienda</t>
  </si>
  <si>
    <t>1. Secretaría Distrital de Planeación</t>
  </si>
  <si>
    <t>1. Secretaría Distrital de Desarrollo Económico</t>
  </si>
  <si>
    <t>1.  Secretaría de Educación del Distrito</t>
  </si>
  <si>
    <t>1. Secretaría Distrital de Salud de Bogotá</t>
  </si>
  <si>
    <t>1. Secretaría Social</t>
  </si>
  <si>
    <t>1. Secretaría de Cultura, Recreación y Deporte</t>
  </si>
  <si>
    <t>1. Secretaría Distrital de Ambiente</t>
  </si>
  <si>
    <t>1. Secretaría Distrital de Movilidad</t>
  </si>
  <si>
    <t>1. Secretaría Distrital del Hábitat</t>
  </si>
  <si>
    <t>1. Secretaría Distrital de la Mujer </t>
  </si>
  <si>
    <t>1. Secretaría Distrital de Seguridad, Convivencia y Justicia </t>
  </si>
  <si>
    <t>1. Secretaría Jurídica Distrital </t>
  </si>
  <si>
    <t>1. Concejo de Bogotá</t>
  </si>
  <si>
    <t>Desarrollo Económico Industria y Turismo </t>
  </si>
  <si>
    <t>4. Departamento Administrativo del Servicio Civil Distrital</t>
  </si>
  <si>
    <t>2. Departamento Administrativo del Espacio Público, Dadep</t>
  </si>
  <si>
    <t>2. Fondo de Prestaciones Económicas, Cesantías y Pensiones de Bogotá, Foncep</t>
  </si>
  <si>
    <t>2. Instituto Popular para la Economía Social</t>
  </si>
  <si>
    <t>2. Instituto para la Investigación Educativa y el Desarrollo Pedagógico</t>
  </si>
  <si>
    <t>2. Fondo Financiero Distrital de Salud</t>
  </si>
  <si>
    <t>2. Instituto Distrital para la Protección de la Niñez y la Juventud</t>
  </si>
  <si>
    <t>2. Instituto Distrital de Recreación y Deporte</t>
  </si>
  <si>
    <t>2. Jardín Botánico de Bogotá</t>
  </si>
  <si>
    <t>2. Unidad Administrativa Especial De Rehabilitacion Y Mantenimiento Vial</t>
  </si>
  <si>
    <t>2. Unidad Administrativa Especial de Servicios Públicos</t>
  </si>
  <si>
    <t>2. Unidad Administrativa Especial Cuerpo Oficial de Bomberos de Bogotá</t>
  </si>
  <si>
    <t>2. Personería de Bogotá</t>
  </si>
  <si>
    <t>Educación </t>
  </si>
  <si>
    <t>3. Instituto Distrital de la Participación y Acción Comunal, IDPAC</t>
  </si>
  <si>
    <t>3. Unidad Administrativa Especial de Catastro</t>
  </si>
  <si>
    <t>3. Instituto Distrital de Turismo</t>
  </si>
  <si>
    <t>3. Universidad Distrital Francisco José de Caldas</t>
  </si>
  <si>
    <t>3. Subred Integrada de Servicios de Salud Norte E.S.E.</t>
  </si>
  <si>
    <t>3. Orquesta Filarmonica de Bogotá</t>
  </si>
  <si>
    <t>3. Instituto Distrital de Gestión de Riesgos y Cambio Climático</t>
  </si>
  <si>
    <t>3. Instituto de Desarrollo Urbano</t>
  </si>
  <si>
    <t>3. Caja de Vivienda Popular</t>
  </si>
  <si>
    <t>3. Veeduría Distrital de Bogotá</t>
  </si>
  <si>
    <t>Gestión Jurídica</t>
  </si>
  <si>
    <t>4. Lotería de Bogotá</t>
  </si>
  <si>
    <t>4. Corporación para el Desarrollo y la Productividad - Bogotá Región</t>
  </si>
  <si>
    <t>4. Subred Integrada de Servicios de Salud Centro Oriente E.S.E.</t>
  </si>
  <si>
    <t>4. Instituto Distrital de Patrimonio Cultural</t>
  </si>
  <si>
    <t>4. Instituto Distrital de Protección y Bienestar Animal IDPYBA</t>
  </si>
  <si>
    <t>4. Transmilenio</t>
  </si>
  <si>
    <t>4. Empresa de Renovación y Desarrollo Urbano de Bogotá</t>
  </si>
  <si>
    <t>Gestión pública </t>
  </si>
  <si>
    <t>5. Subred Integrada de Servicios de Salud Sur E.S.E</t>
  </si>
  <si>
    <t>5. Fundación Gilberto Alzate Avendaño</t>
  </si>
  <si>
    <t>5. Empresa Metro de Bogotá </t>
  </si>
  <si>
    <t>5.  Empresa de Acueducto y Alcantarillado de Bogotá</t>
  </si>
  <si>
    <t>6. Capital Salud EPS-S SAS </t>
  </si>
  <si>
    <t>6. Instituto Distrital de las Artes</t>
  </si>
  <si>
    <t>6. Terminal de Transportes de Bogotá</t>
  </si>
  <si>
    <t>6. Grupo Energía de Bogotá</t>
  </si>
  <si>
    <t>Hábitat </t>
  </si>
  <si>
    <t>7. Instituto Distrital de Ciencia, Biotecnología e Innovación en Salud</t>
  </si>
  <si>
    <t>7. Canal Capital</t>
  </si>
  <si>
    <t>7.  Empresa de Telecomunicaciones de Bogotá</t>
  </si>
  <si>
    <t>Hacienda </t>
  </si>
  <si>
    <t>Integración Social</t>
  </si>
  <si>
    <t>DESTINATARIO</t>
  </si>
  <si>
    <t>Concejo de Bogotá - publicación en la página web de la entidad</t>
  </si>
  <si>
    <t>Secretaría de Hacienda</t>
  </si>
  <si>
    <t>Seguridad, Convivencia y Justicia </t>
  </si>
  <si>
    <t>Otras entidades presentes en la ciudad </t>
  </si>
  <si>
    <t>FECHA MAXIMA DE REPORTE</t>
  </si>
  <si>
    <t>15 días hábiles de julio</t>
  </si>
  <si>
    <t>Otros</t>
  </si>
  <si>
    <t>mediados de octubre (según fecha de solicitud de la SDH)</t>
  </si>
  <si>
    <t>15 días hábiles de enero</t>
  </si>
  <si>
    <t>VIGENCIA</t>
  </si>
  <si>
    <t>FECHA DE REPORTE</t>
  </si>
  <si>
    <t>PRIORIZADO?</t>
  </si>
  <si>
    <t>1. Enero a junio</t>
  </si>
  <si>
    <t>SI</t>
  </si>
  <si>
    <t>2. Enero a septiembre (anteproyecto de presupuesto)</t>
  </si>
  <si>
    <t>NO</t>
  </si>
  <si>
    <t>3. Enero a diciembre</t>
  </si>
  <si>
    <t>REGISTRO RESULTADOS PLAN DE AUSTERIDAD DEL GASTO PÚBLICO</t>
  </si>
  <si>
    <t>SECTOR ADMINISTRATIVO</t>
  </si>
  <si>
    <t>ENTIDAD</t>
  </si>
  <si>
    <t>OTROS SECTORES</t>
  </si>
  <si>
    <t>OTRAS ENTIDADES</t>
  </si>
  <si>
    <t>VIGENCIA DEL REPORTE</t>
  </si>
  <si>
    <t xml:space="preserve">PERIODO A REPORTAR </t>
  </si>
  <si>
    <t>Nota:  Los valores deben ser registrados en pesos</t>
  </si>
  <si>
    <t>FORMULACIÓN</t>
  </si>
  <si>
    <t>SEGUIMIENTO</t>
  </si>
  <si>
    <t>GASTOS CONTEMPLADOS EN EL DECRETO 492 DE 2019</t>
  </si>
  <si>
    <t>COMPONENTES</t>
  </si>
  <si>
    <t>UNIDAD DE MEDIDA</t>
  </si>
  <si>
    <t>¿EL GASTO / COMPONENTE SE PRIORIZA COMO GASTO ELEGIBLE PARA LA VIGENCIA?</t>
  </si>
  <si>
    <t>META
(EN % DE REDUCCIÓN DE RECURSOS)</t>
  </si>
  <si>
    <t>META
(EN % DE REDUCCIÓN DE LA UNIDAD DE MEDIDA)</t>
  </si>
  <si>
    <t>LINEA BASE DEL 1 DE ENERO AL 30 DE JUNIO</t>
  </si>
  <si>
    <t>LINEA BASE DEL 1 DE ENERO AL 31 DE DICIEMBRE</t>
  </si>
  <si>
    <t>SEGUIMIENTO DEL 1 DE ENERO AL 30 DE JUNIO</t>
  </si>
  <si>
    <t>SEGUIMIENTO DEL 1 DE ENERO AL 31 DE DICIEMBRE</t>
  </si>
  <si>
    <t>CANTIDAD UNIDAD DE MEDIDA</t>
  </si>
  <si>
    <t>GIROS</t>
  </si>
  <si>
    <t>Ejecución</t>
  </si>
  <si>
    <t>CONSUMO EN UNIDAD DE MEDIDA</t>
  </si>
  <si>
    <t>CONSUMO EN GIROS</t>
  </si>
  <si>
    <t>INDICADOR DE AUSTERIDAD 
(1-(total consumo unidad de medida en el periodo/total consumo unidad de medida del mismo periodo de año anterior))</t>
  </si>
  <si>
    <t>INDICADOR DE AUSTERIDAD 
(1-(total giros del periodo/total giros del mismo periodo de año anterior))</t>
  </si>
  <si>
    <t>INDICADOR DE CUMPLIMIENTO EN UNIDAD DE MEDIDA
(INDICADOR DE AUSTERIDAD/META)</t>
  </si>
  <si>
    <t>INDICADOR DE CUMPLIMIENTO EN GIROS
(INDICADOR DE AUSTERIDAD/META)</t>
  </si>
  <si>
    <t>OBSERVACIONES
(comentarios que aclaren los resultados)</t>
  </si>
  <si>
    <t>Contratos de prestación de servicios y administración de personal FUNCIONAMIENTO</t>
  </si>
  <si>
    <t>Contratos de prestación de servicios profesionales y de apoyo a la gestión</t>
  </si>
  <si>
    <t>Número de personas contratadas (Sin incluir Cesiones).</t>
  </si>
  <si>
    <t>N/A</t>
  </si>
  <si>
    <t>Se indica que, el Fondo de Prestaciones Económicas Cesantías y Pensiones (FONCEP), en concordancia con las restricciones que impuso la entrada en vigencia de la ley de garantías y de conformidad con la necesidad del servicio de cada una de las áreas de la entidad realizó la contratación de personas naturales para la prestación de servicios profesionales y de apoyo a la gestión antes del 29 de enero de 2022. </t>
  </si>
  <si>
    <t>Se incluye la información del primer semestre de 2022</t>
  </si>
  <si>
    <t>Horas extras, dominicales y festivos</t>
  </si>
  <si>
    <t>Horas extras diurnas, nocturnas, dominicales y festivas</t>
  </si>
  <si>
    <t>Número de horas liquidadas y pagadas.</t>
  </si>
  <si>
    <t>Conforme a la Resolución de Gerencia No. 306 del 29 de noviembre de 2002 de FAVIDI, hoy FONCEP, en el Artículo Segundo se reconoce y paga Horas Extras al Nivel Asistencial.
El Área de Talento Humano de acuerdo a la normatividad vigente, valida que el valor de dichas horas extras no supere el 50% de la Asignación básica.
Se evidencia que hubo una disminución importante con relación al valor reportado de Horas extras para la vigencia 2021, lo cual se logró gracias a las metas de austeridad propuestas para la vigencia 2022, donde entre otros, se autorizan Horas Extras de ser estrictamente necesario, y por necesidades del servicio.</t>
  </si>
  <si>
    <t>Contratos de prestación de servicios y administración de personal INVERSIÓN*</t>
  </si>
  <si>
    <t xml:space="preserve">Por ley de garantías fue necesario gestionar toda la contratación directa con personas naturales a inicios de la vigencia, por eso se evidencia diferencia entre el primer semestre de 2021 versus primer semestre de 2022. </t>
  </si>
  <si>
    <t>Se observa un incremento frente a la vigencia anterior dado que algunos contratos en el 2022 fueron planeados hasta el mes de agosto y se requerian prorrogar hasta diciembre, pero al superar el 50% del plazo inicial, fue necesario estructurar nuevos contratos.</t>
  </si>
  <si>
    <t>Viáticos y Gastos de Viaje</t>
  </si>
  <si>
    <t>Viáticos y gastos de viaje</t>
  </si>
  <si>
    <t>Tiquetes</t>
  </si>
  <si>
    <t>Cantidad de Tiquetes expedidos y utilizados.</t>
  </si>
  <si>
    <r>
      <t>Teniendo en cuenta la situación de</t>
    </r>
    <r>
      <rPr>
        <b/>
        <i/>
        <sz val="11"/>
        <color theme="1"/>
        <rFont val="Calibri"/>
        <family val="2"/>
        <scheme val="minor"/>
      </rPr>
      <t xml:space="preserve"> Emergencia Sanitaria </t>
    </r>
    <r>
      <rPr>
        <sz val="11"/>
        <color theme="1"/>
        <rFont val="Calibri"/>
        <family val="2"/>
        <scheme val="minor"/>
      </rPr>
      <t>por la que está atravesando el país, las entidades se han visto en la obligación de utilizar otros mecanismos de comunicación diferentes a la presencial, es así como se implementó la modalidad de reuniones virtuales, primero con el fin mitigar el riesgo de contagio y segundo facilitar las diligencias de tipo judicial, las cuales son las que principalmente generan el pago de gastos de viajes y viáticos.</t>
    </r>
  </si>
  <si>
    <t>Durante el primer semestre de 2022, no se efectuó avances en esta actividad</t>
  </si>
  <si>
    <t>Gastos de viajes y viáticos</t>
  </si>
  <si>
    <t>No Aplica</t>
  </si>
  <si>
    <t>Administración de Servicios</t>
  </si>
  <si>
    <t>Telefonía celular</t>
  </si>
  <si>
    <t xml:space="preserve">Planes de telefonía móvil </t>
  </si>
  <si>
    <t>Número de líneas activas.</t>
  </si>
  <si>
    <t xml:space="preserve">Se logra un ahorro en el valor pagado por telefonía móvil, a pesar de contar con una línea adicional con respecto al año anterior, esto en razón a los esfuerzos adelantados por la Entidad ante el operador de telefonía móvil, a efectos de obtener mejores tarifas que nos permitan mayor eficiencia en el gasto público contando con los mismos beneficios otorgados previamente a la Entidad, de esta manera se logró un descuento en el valor mensual facturado. </t>
  </si>
  <si>
    <t>Se incluye el consumo en unidad de media y en giros del primer semestre de 2022, el cual muestra un ahorro, sin embargo está pendiente el cargue del semestre dos de 2022 .</t>
  </si>
  <si>
    <t>Equipos Celular</t>
  </si>
  <si>
    <t>Número de Equipos Adquiridos.</t>
  </si>
  <si>
    <t>La Entidad para la vigencia 2021 y 2022 no cuenta con equipos de telefonía celular ni los adquirio, motivo por el cual el resultado de los indicadores es 0%, lo que significa un mantenimiento en este gasto.</t>
  </si>
  <si>
    <t>Telefonía fija</t>
  </si>
  <si>
    <t>Líneas de telefonía fija</t>
  </si>
  <si>
    <t>Se logra un ahorro en telefonía fija con respecto a la vigencia anterior, este ahorro depende de la variación mensual en la demanda de los servicios principalmente asociados al de consumo fijo a ETB móvil, cobro por el servicio de LDN - Larga distancia Nacional y cobro reveritido. Adicionalmente la Entidad cuenta con el número mínimo de líneas telefonicas para atender las necesidad de atención al ciudadano especialmente pensionados, usuarios afiliados de cesantías y usuarios en general.</t>
  </si>
  <si>
    <t>Vehículos oficiales</t>
  </si>
  <si>
    <t>Servicio contratado de alquiler de vehículos</t>
  </si>
  <si>
    <t>Se mantiene o su resultado es 0%, dado que la Entidad cuenta con un parque automotor compuesto por tres vehículos, motivo por el cual no requiere el servicio de alquiler de vehículos.</t>
  </si>
  <si>
    <t>Parque automotor</t>
  </si>
  <si>
    <t>Número de vehículos que componen el parque automotor.</t>
  </si>
  <si>
    <t>Se mantiene o su resultado es 0%, dado que la Entidad entre la vigencia 2021 y 2022 no adquirió vehículos automotores adicionales a los que ya tiene el parque automotor.</t>
  </si>
  <si>
    <t>Mantenimiento preventivo de vehículos</t>
  </si>
  <si>
    <r>
      <t xml:space="preserve">Se logra un ahorro en el valor pagado para el servicio de mantenimiento </t>
    </r>
    <r>
      <rPr>
        <b/>
        <sz val="11"/>
        <color theme="1"/>
        <rFont val="Calibri"/>
        <family val="2"/>
        <scheme val="minor"/>
      </rPr>
      <t>preventivo y correctivo</t>
    </r>
    <r>
      <rPr>
        <sz val="11"/>
        <color theme="1"/>
        <rFont val="Calibri"/>
        <family val="2"/>
        <scheme val="minor"/>
      </rPr>
      <t xml:space="preserve"> entre la vigencia 2021 y 2022, situación que obedece a las siguientes razones: una menor demanda de los vehículos en la vigencia 2022, el adecuado, continuidad del desarrollo de las labores en casa, oportuno mantenimiento y la sensibilización a los conductores en ecoconducción.</t>
    </r>
  </si>
  <si>
    <t>Combustible</t>
  </si>
  <si>
    <t xml:space="preserve">Número de Galones de Combustible consumidos. </t>
  </si>
  <si>
    <t>Se logra un ahorro en el valor pagado para el servicio de combustible entre la vigencia 2021 y 2022, siendo la razón principal de este resultado una menor demanda de los vehículos ocasionada por efecto de la pandemia, la continuidad de la modalidad de trabajo en casa en esta vigencia y la reducción de reuniones presenciales de los directivos de la Entidad. Adicionalmente, a pesar de que el valor unitario por galón va en aumento, se observa que el número de galones consumidos es menor que en el 2021.</t>
  </si>
  <si>
    <t>Fotocopiado, multicopiado e impresión</t>
  </si>
  <si>
    <t xml:space="preserve">Impresión </t>
  </si>
  <si>
    <t>Número de folios impresos.</t>
  </si>
  <si>
    <t xml:space="preserve">Se presenta un aumento en el gasto de impresión, debido al incremento en la cantidad de solicitudes dadas por la Entidad de manera externa, la conformación de expedientes físicos de la vigencia 2021 para atender requerimientos, el incremento en el valor unitario del folio por la inflación y las solicitud de algunas Entidades para entregar todos los documentos externos en formato físico.  </t>
  </si>
  <si>
    <t>Fotocopiado</t>
  </si>
  <si>
    <t xml:space="preserve">Número de fotocopias tomadas. </t>
  </si>
  <si>
    <t>Se presenta un aumento en el número de folios y como consecuencia en el valor pagado de fotocopiado, esto se debe al incremento en la cantidad de solicitudes internas y externas recibidas por la Entidad y al incremento en el valor unitario del folio para la vigencia 2022.</t>
  </si>
  <si>
    <t>Edición, impresión, reproducción, publicación de avisos (publicidad)</t>
  </si>
  <si>
    <t>Edición, impresión, reproducción o publicación de avisos, informes, folletos o textos institucionales, piezas de comunicación, tales como avisos, folletos, cuadernillos, entre otros</t>
  </si>
  <si>
    <t>La Oficina de Comunicaciones y Servicio al Ciudadano de la Entidad no ha suscrito contratos o incurrido en gastos relacionados con el rubro Edición, impresión, reproducción, publicación de avisos.</t>
  </si>
  <si>
    <t>Contratos de publicidad y/o propaganda personalizada (agendas, almanaques, libretas, pocillos, vasos, esferos, regalos corporativos, souvenir o recuerdos</t>
  </si>
  <si>
    <t>Suscripciones (periódicos y revistas, publicaciones y bases de datos)</t>
  </si>
  <si>
    <t>Suscripción física</t>
  </si>
  <si>
    <t xml:space="preserve">Cantidad de suscripciones contratadas en la vigencia. </t>
  </si>
  <si>
    <t>Durante el periodo de análisis, la Oficina de Comunicaciones y Servicio al Ciudadano de la Entidad, no ha realizado suscripciones a periódicos y revistas.</t>
  </si>
  <si>
    <t>Suscripción electrónica</t>
  </si>
  <si>
    <t>Eventos y conmemoraciones</t>
  </si>
  <si>
    <t xml:space="preserve">Actividades definidas en los planes y programas de bienestar e incentivos para servidores públicos o actos protocolarios que deben atenderse misionalmente. </t>
  </si>
  <si>
    <t xml:space="preserve">Cantidad de Actividades y/o eventos realizados. </t>
  </si>
  <si>
    <t>Durante el periodo de análisis, la Oficina de Comunicaciones y Servicio al Ciudadano de la Entidad, no ha realizado actividades de bienestar ni  actos protocolarios desde el área misional</t>
  </si>
  <si>
    <t>Durante el periodo de análisis no se han realizado actividades de bienestar ni  actos protocolarios desde el área misional</t>
  </si>
  <si>
    <t>Control del Consumo de los Recursos Naturales y Sostenibilidad Ambiental</t>
  </si>
  <si>
    <t>Servicios públicos</t>
  </si>
  <si>
    <t>Agua</t>
  </si>
  <si>
    <t>Metros Cubicos facturados en el periodo</t>
  </si>
  <si>
    <r>
      <t xml:space="preserve">Se presenta un aumento en  el servicio de acueducto y aseo (acueducto, alcantarillado , aseo y otros cobros), tanto en el número de metros cúbicos como en el valor pagado, este incremento se debe a que durante el primer semestre de 2022, se ha registrado un mayor número de visitas de parte de los servidores públicos de la Entidad y de los clientes externos (Servicio al ciudadano y contratistas), así mismo el desarrollo de proyectos de manera física en la sede de archivo de la Entidad. 
</t>
    </r>
    <r>
      <rPr>
        <b/>
        <sz val="11"/>
        <color theme="1"/>
        <rFont val="Calibri"/>
        <family val="2"/>
        <scheme val="minor"/>
      </rPr>
      <t>Nota:</t>
    </r>
    <r>
      <rPr>
        <sz val="11"/>
        <color theme="1"/>
        <rFont val="Calibri"/>
        <family val="2"/>
        <scheme val="minor"/>
      </rPr>
      <t xml:space="preserve"> la información reportada corresponde a las dos sedes de la Entidad, la sede principal y la sede de álamos de la siguiente manera: para la primera se tiene en cuenta un coeficiente de ocupación del 25,11% sobre el valor total de la cuenta de la torre A y B, y para la segunda el coeficiente es del 100%, cuyo valor total corresponde solamente a FONCEP.</t>
    </r>
  </si>
  <si>
    <t xml:space="preserve">Gas </t>
  </si>
  <si>
    <t>Se mantiene o su resultado es 0%, dado que la Entidad en sus sedes no cuenta con gas natural.</t>
  </si>
  <si>
    <t>Energía</t>
  </si>
  <si>
    <t xml:space="preserve">Kilovatios por hora facturados en el periodo. </t>
  </si>
  <si>
    <r>
      <t xml:space="preserve">Se presenta un aumento en el servicio de energía, tanto en el número de kwh consumidos como en el valor pagado, este incremento se debe a un mayor número de visitas de personas y servidores a la Entidad, encendido permanente de computadores y equipos tecnológicos las 24 horas del día y factores exógenos que contribuyen con este incremento, como: pandemia, trabajo en casa, regreso escalonado, alza tarifaria en el costo unitario del kwh para la presente vigencia.
</t>
    </r>
    <r>
      <rPr>
        <b/>
        <sz val="11"/>
        <color theme="1"/>
        <rFont val="Calibri"/>
        <family val="2"/>
        <scheme val="minor"/>
      </rPr>
      <t>Nota:</t>
    </r>
    <r>
      <rPr>
        <sz val="11"/>
        <color theme="1"/>
        <rFont val="Calibri"/>
        <family val="2"/>
        <scheme val="minor"/>
      </rPr>
      <t xml:space="preserve"> la información reportada corresponde a la sede principal de la Entidad (torre a y torre b) cuyas cuentas son independientes y pagadas por FONCEP, para la cuenta de la sede de álamos esta es pagada dentro del canon de arrendamiento.</t>
    </r>
  </si>
  <si>
    <t>Presupuesto</t>
  </si>
  <si>
    <t>Cajas menores</t>
  </si>
  <si>
    <t>Requerimientos de caja menor</t>
  </si>
  <si>
    <t>Cantidad de solicitudes</t>
  </si>
  <si>
    <t>Durante el periodo evaluado, se gestionaron tres requerimientos equivalentes a un gasto de $316.000 de caja menor, impactando positivamente la meta establecida como austeridad, teniendo en cuenta que con respecto al año anterior hubo la misma cantidad de requerimientos, pero por mayor valor el gasto, evidenciándose una reducción de giros en un 58%.   
Sin embargo es importante aclarar que los gastos de la caja menor son gastos urgentes, imprescindibles e inaplazables por lo cual su ejecución depende de las necesidades que se presenten.</t>
  </si>
  <si>
    <t xml:space="preserve">* Nota: Esta informacion de Inversion solo sera remitida a la Secretaria Distrital de Hacienda, para analisis interno de la DDP y, conforme a la Circular, no hace parte integral del informe de austeridad. </t>
  </si>
  <si>
    <t>PRIMER SEMESTRE 2026</t>
  </si>
  <si>
    <t>SECRETARIA DISTRITAL DE HACIENDA</t>
  </si>
  <si>
    <t>GASTOS CONTEMPLADOS EN EL DECRETO 062 DE 2024</t>
  </si>
  <si>
    <t>RESPONSABLE</t>
  </si>
  <si>
    <t>PRIMER SEMESTRE VIGENCIA 2025</t>
  </si>
  <si>
    <t>SEGUNDO SEMESTRE VIGENCIA 2025</t>
  </si>
  <si>
    <t>ENERO</t>
  </si>
  <si>
    <t>FEBRERO</t>
  </si>
  <si>
    <t>MARZO</t>
  </si>
  <si>
    <t>ABRIL</t>
  </si>
  <si>
    <t>MAYO</t>
  </si>
  <si>
    <t>JUNIO</t>
  </si>
  <si>
    <t>JULIO</t>
  </si>
  <si>
    <t>AGOSTO</t>
  </si>
  <si>
    <t>SEPTIEMBRE</t>
  </si>
  <si>
    <t>OCTUBRE</t>
  </si>
  <si>
    <t>NOVIEMBRE</t>
  </si>
  <si>
    <t>DICIEMBRE</t>
  </si>
  <si>
    <t>EJECUCIÓN DEL 1 DE ENERO AL 3O DE JUNIO DE 2025</t>
  </si>
  <si>
    <t>EJECUCIÓN DEL 1 DE JULIO AL 31 DE DICIEMRE DE 2025</t>
  </si>
  <si>
    <t>EJECUCIÓN DEL 1 DE  ENERO AL 31 DE DICIEMBRE DE 2025</t>
  </si>
  <si>
    <t>EJECUCIÓN DEL 1 DE ENERO AL 30 DE JUNIO DE 2026</t>
  </si>
  <si>
    <t>SEPTTIEMBRE</t>
  </si>
  <si>
    <t>EJECUCIÓN DEL 1 DE JULIO AL 30 DE DICIEMBRE DE 2026</t>
  </si>
  <si>
    <t>SEGUNDO SEMESTRE 2026</t>
  </si>
  <si>
    <t>CONSUMO EN UNIDAD DE MEDIDA
2025</t>
  </si>
  <si>
    <t>GIROS 2025</t>
  </si>
  <si>
    <t>CANTIDAD UNIDAD DE MEDIDA 2025</t>
  </si>
  <si>
    <t>Indicador de 
Austeridad %</t>
  </si>
  <si>
    <t>Crecimiento máximo %</t>
  </si>
  <si>
    <t>Meta ahorro $</t>
  </si>
  <si>
    <t>Valor Austeridad 2026</t>
  </si>
  <si>
    <t>OBSERVACIONES PRIMER SEMESTRE 2026
(comentarios que aclaren los resultados)</t>
  </si>
  <si>
    <t>ANÁLISIS COMPARATIVO DE RESULTADOS PRIMER SEMESTRE 
2025  - 2026
(comentarios que aclaren los resultados)</t>
  </si>
  <si>
    <t>OBSERVACIONES SEGUNDO SEMESTRE 2026
(comentarios que aclaren los resultados)</t>
  </si>
  <si>
    <t>ANÁLISIS COMPARATIVO DE RESULTADOS SEGUNDO  SEMESTRE 
2025 - 2026
(comentarios que aclaren los resultados)</t>
  </si>
  <si>
    <t>SERVICIOS DE PERSONAL</t>
  </si>
  <si>
    <t>SJ</t>
  </si>
  <si>
    <t>Durante el primer semestre de 2026, se celebraron 158 contratos de prestación de servicios de acuerdo con las necesidades identificadas en el PAA y las metas institucionales establecidas para dicho período. De igual manera, se indica que a diferencia del primer semestre del año 2025, el número de contratos aumentó en 6,  teniendo en cuenta la restricción que se presentaba por Ley de Garantías.
Ahora bien, para el primer semestre de la vigencia 2026 se debe tener en cuenta que las variaciones se  sustentan en las diferencias en el inicio de cada contrato, las cesiones y las suspensiones realizadas a los mismos.</t>
  </si>
  <si>
    <t>En comparación con el primer semestre del año 2025, se tiene que el número de contratos de prestación de servicios profesionales y de apoyo a la gestión celebrados con recursos de funcionamiento es mayor, una de las razones obedece a la restricción que se tuvo para el presente año por Ley de Garantías, razón por la cual se tuvo que priorizar algunos contratos para el primer semestre.
Respecto a las variaciones observadas en los montos de los giros mensuales durante la vigencia 2025, estas obedecen a la fluctuación en el número de personas contratadas mes a mes. Adicionalmente, se debe considerar que en el mes de diciembre 2025 se realizó el giro correspondiente al cierre de noviembre y diciembre, teniendo en cuenta la variabilidad en las fechas de finalización de cada contrato. Así mismo, en comparación con el primer semestre de 2026, la variabilidad en las fechas de inicio de los contratos, las cesiones y suspensiones soportan la variabilidad observada, dado que a diferencia de 2025, no se realizaron nuevas contrataciones debido a la aplicación de la Ley de Garantías.</t>
  </si>
  <si>
    <t>PLANEACIÓN</t>
  </si>
  <si>
    <t>Durante el primer semestre de 2026 se suscribieron 3 contratos  mediante la modalidad de prestación de servicios profesionales. Corresponden al Contrato 103 de 2026, con fecha de inicio del 20 de enero de 2026, asociado a la Meta 1 del proyecto de inversión 8030, para apoyar la implementación de la Política de Gestión del Conocimiento y la Innovación; y a los contratos 151 y 130 de 2026, ambos con fecha de inicio del 2 de febrero de 2026, asociados a la Meta 4, para apoyar la implementación, seguimiento, articulación y ejecución de las estrategias relacionadas con la Política de Atención al Pensionado del FONCEP.</t>
  </si>
  <si>
    <t>Durante el primer semestre de 2026 la entidad superó significativamente la meta de austeridad establecida del 3.23%, logrando una reducción del 37%. Esta considerable disminución se evidencia en la reducción de contratos de prestación de servicios, durante el primer semestre, de 6 en 2025 a 3 en 2026, lo que a su vez generó una reducción en los giros, pasando de $145.322.834 a $92.195.500.</t>
  </si>
  <si>
    <t>TH</t>
  </si>
  <si>
    <t>Durante el primer semestre de 2026 se realizaron pagos por concepto de horas extras a los servidores públicos con derecho, por valor de $13,035,973.</t>
  </si>
  <si>
    <t>Realizado el comparativo respecto al valor pagado en el primer trimestre de 2025, resulta una disminucion en el valor de horas extras, el cual se refleja como consecuencia de las politicas de austeridad del gasto por este concepto.</t>
  </si>
  <si>
    <t>En el presupuesto de la vigencia 2026 la entidad no ha programado gastos relacionados con tiquetes, por lo tanto, no cuenta con apropiación presupuestal destinada para este concepto.</t>
  </si>
  <si>
    <t>Al comparar el primer semestre de las vigencias 2025 y 2026, se evidencia que no se registraron giros para tiquetes en ninguno de los dos períodos, manteniéndose un comportamiento estable entre ambas vigencias. Lo anterior obedece a que el FONCEP no dispone de apropiación presupuestal para este concepto.</t>
  </si>
  <si>
    <t>En el presupuesto de la vigencia 2026 la entidad no ha programado gastos de viaje y viáticos, por lo tanto, no cuenta con apropiación presupuestal destinada para este concepto. En consecuencia, el resultado del inidicador de austeridad es del 100%, pues en el mismo periodo de la vigencia 2025 se presentó un gasto por $3.148.355.</t>
  </si>
  <si>
    <t>Al comparar el primer semestre de las vigencias 2025 y 2026, se evidencia que hubo una reducción en el gasto, toda vez que en la presente vigencia no se presentaron apropiaciones por este concepto. Por su parte, en la vigencia 2025 se realizó un giro por $3.148.355.</t>
  </si>
  <si>
    <t>Compensación por Vacaciones</t>
  </si>
  <si>
    <t>Vacaciones pagadas</t>
  </si>
  <si>
    <t>En el primer semestre de 2026, se realizó el pago por concepto de compensacion de vacaciones a 5 ex servidores debido a su retiro de la Entidad.</t>
  </si>
  <si>
    <t>Realizado el comparativo respecto al valor pagado en el primer trimestre de 2025, resulta un aumento en el pago por concepto de compensación de vacaciones debido a que se vincularon a la Entidad los servidores que superaron el proceso de seleción de la convocatoria del CNSC y, en consecuencia, el retiro de los exservidores provisionales y el pago de las prestaciones sociales.</t>
  </si>
  <si>
    <t>Bono Navideño</t>
  </si>
  <si>
    <t>Unidad de bonos entregados</t>
  </si>
  <si>
    <t>Durante el primer semestre de 2026, no se registraron giros por concepto de bono navideño, toda vez que este beneficio se encuentra programado para su ejecución durante el último trimestre de la vigencia, conforme a la planeación establecida en el Plan Institucional de Bienestar e Incentivos y al cronograma de ejecución contractual.</t>
  </si>
  <si>
    <t>Al comparar el primer semestre de las vigencias 2025 y 2026, se evidencia que no se registran giros por concepto de bono navideño en ninguno de los dos períodos, manteniéndose un comportamiento uniforme entre ambas vigencias. Lo anterior obedece a que este beneficio hace parte de las actividades programadas para el último trimestre del año, por lo que su ejecución presupuestal no se refleja durante el período objeto del presente informe. Esta programación contribuye a una adecuada planeación de los recursos y al cumplimiento de los principios de eficiencia y austeridad del gasto público.</t>
  </si>
  <si>
    <t>Capacitación</t>
  </si>
  <si>
    <t>Número de actividades realizadas</t>
  </si>
  <si>
    <t>Durante el primer semestre de 2026 se financiaron 2 actividades de formación:
1. 19° Congreso de ASOFONDOS, para dos (2) funcionarios de la entidad por un valor de $9.602.829.
2. Seminario de actualización herramientas para el manejo de situaciones administrativas y los movimientos de personal, para 3 funcionarios de la entidad por un valor de $5.926.500.</t>
  </si>
  <si>
    <t>Comparando los dos trimestres, evidenciamos que el presupuesto ejecutado en actividades de formación para el primer semestre de 2026 incrementó un -188% ($10.142.829) en comparación con el mismo periodo de 2025. El incremento responde directamente a la duplicación de actividades gestionadas, pasando de una única capacitación en 2025 a dos eventos especializados en 2026.</t>
  </si>
  <si>
    <t>Bienestar</t>
  </si>
  <si>
    <t>Durante el primer semestre de 2026, se ejecutaron 12 actividades en el marco del Plan Institucional de Bienestar. Se precisa que la ejecución de las actividades no coincide necesariamente con el registro de los giros, dado que, una vez finalizado el período de ejecución, el contratista presenta la correspondiente factura y esta surte el proceso de revisión, validación y trámite administrativo previo al pago. En consecuencia, parte de las actividades ejecutadas durante el mes de junio se reflejan presupuestalmente en el mes de julio, sin afectar el cumplimiento de la programación establecida.</t>
  </si>
  <si>
    <t>Al comparar el primer semestre de las vigencias 2025 y 2026, se evidencia un incremento en el número de actividades de bienestar ejecutadas, pasando de 6 a 12. En consecuencia, la ejecución presupuestal presentó un incremento al pasar de $28.538.000 en 2025 a $73.944.237 en 2026, equivalente aproximadamente al -157 %. Este comportamiento refleja el fortalecimiento en la planeación de las actividades y el cumplimiento del Plan Institucional de Bienestar.</t>
  </si>
  <si>
    <t>Durante el primer semestre de 2026 se ejecutaron 5 actividades de eventos y conmemoraciones, conforme a la programación establecida en el Plan Institucional de Bienestar e Incentivos. Se precisa que la ejecución presupuestal registrada corresponde a las obligaciones derivadas de las actividades efectivamente desarrolladas durante el período, cuya facturación es presentada por el contratista una vez finaliza el respectivo ciclo de ejecución, iniciando posteriormente el proceso de revisión, validación y trámite administrativo para el pago. En consecuencia, parte de las actividades desarrolladas al cierre del semestre se reflejarán presupuestalmente durante el mes de julio.</t>
  </si>
  <si>
    <t>Al comparar el primer semestre de las vigencias 2025 y 2026, se observa que el número de actividades de eventos y conmemoraciones pasó de 7 a 5. No obstante, la ejecución presupuestal aumentó de $18.563.186 a $21.202.315, comportamiento que obedece a la naturaleza y alcance de las actividades desarrolladas durante cada vigencia, así como al cronograma de ejecución del Plan Institucional de Bienestar. Para la vigencia 2026 se priorizaron actividades institucionales con mayor cobertura e impacto para los(as) empleados(as) públicos(as), manteniendo criterios de planeación, eficiencia y racionalización del gasto, sin superar las apropiaciones presupuestales definidas para este componente.</t>
  </si>
  <si>
    <t>Fondos Educativos</t>
  </si>
  <si>
    <t>Durante el primer semestre de 2026 no se registraron giros por concepto de fondos educativos, dado que el FONCEP no cuenta con apropiación presupuestal destinada para la financiación de este beneficio. No obstante, el Área de Talento Humano continuó realizando la divulgación de las convocatorias y requisitos de los fondos educativos distritales, promoviendo el acceso de los(as) empleados(as) públicos(as) a estas oportunidades de formación sin generar erogaciones para la Entidad.</t>
  </si>
  <si>
    <t>Al comparar el primer semestre de las vigencias 2025 y 2026, se evidencia que no se registraron giros por concepto de fondos educativos en ninguno de los dos períodos, manteniéndose un comportamiento estable entre ambas vigencias. Lo anterior obedece a que el FONCEP no dispone de apropiación presupuestal para este concepto. Sin embargo, la Entidad ha dado continuidad a la estrategia de divulgación de las convocatorias de los fondos educativos distritales, facilitando el acceso a alternativas de formación para los(as) empleados(as) públicos(as) sin generar impacto presupuestal, en concordancia con los principios de eficiencia y austeridad del gasto público.</t>
  </si>
  <si>
    <t>Servicios Administrativos</t>
  </si>
  <si>
    <t>Telefonía fija + Celular</t>
  </si>
  <si>
    <t xml:space="preserve">ADMINISTRATIVA </t>
  </si>
  <si>
    <t>Durante el primer trimestre de 2026, el indicador de austeridad para el rubro de telefonía fija presentó un resultado de -232%, frente a una meta de austeridad establecida de 0,30.
Durante el periodo se realizó seguimiento al comportamiento de la facturación del servicio, así como a las condiciones de prestación y a las novedades asociadas al mismo, con el propósito de fortalecer el control del gasto y promover el uso eficiente de los servicios de telefonía institucional.
Así mismo, en el marco de las acciones de austeridad implementadas por la Entidad, se efectuó la gestión ante el proveedor para la revisión de las tarifas correspondientes al servicio de telefonía fija, solicitando evaluar la posibilidad de aplicar una reducción sobre los valores facturados, manteniendo las condiciones actuales de prestación del servicio. Al cierre del periodo objeto de análisis, dicha solicitud se encontraba pendiente de respuesta.</t>
  </si>
  <si>
    <t>Durante el primer semestre de 2026, el gasto asociado al servicio de telefonía fija ascendió a $7.804.820, frente a $2.349.430 registrados durante el mismo periodo de 2025, evidenciándose un incremento en el valor facturado y, en consecuencia, un resultado del indicador de austeridad de -232%.
El comportamiento presentado se explica principalmente por las novedades que afectaron la prestación del servicio durante el primer semestre de 2025, periodo en el cual se presentaron fallas e interrupciones en el servicio que generaron ajustes en la facturación, compensaciones y descuentos por parte del proveedor. Como consecuencia de estas situaciones, se presentaron periodos con valores facturados en $0, lo que incidió significativamente en el menor gasto registrado durante dicha vigencia.
Por su parte, durante el primer semestre de 2026 no se presentaron fallas que afectaran la continuidad de la prestación del servicio ni ajustes de facturación de la magnitud registrada en la vigencia anterior. En consecuencia, la facturación se efectuó de manera regular durante el periodo, reflejando los valores correspondientes a la prestación efectiva del servicio.</t>
  </si>
  <si>
    <t>Vehiculos</t>
  </si>
  <si>
    <t>ADMINISTRATIVA</t>
  </si>
  <si>
    <t>Durante el primer semestre de 2026, el indicador de austeridad correspondiente al mantenimiento de vehículos presentó un resultado de -144%, frente a la meta establecida de -3,23%.
Durante el periodo se realizaron mantenimientos preventivos y correctivos de acuerdo con las necesidades identificadas en el parque automotor y conforme al Plan de Mantenimiento del Parque Automotor (código DCO-APO-GFO-004, versión 001).
Así mismo, se efectuó seguimiento a las intervenciones y al gasto asociado, procurando que los mantenimientos atendieran las necesidades reales de los vehículos y contribuyeran a conservar sus condiciones adecuadas de funcionamiento.</t>
  </si>
  <si>
    <t>Durante el primer semestre de 2026, el gasto destinado al mantenimiento del parque automotor presentó un incremento frente al mismo periodo de 2025, pasando de $7.145.483 en 2025 a $17.461.835 en 2026, lo que representa una variación de $10.316.352 y se refleja en un resultado del indicador de austeridad de -144%.
En cuanto a la cobertura de los mantenimientos, durante el primer semestre de 2026 se realizaron intervenciones sobre dos (2) vehículos del parque automotor, mientras que en el mismo periodo de 2025 se realizaron mantenimientos a tres (3) vehículos. No obstante, pese a que en 2026 fue menor el número de vehículos atendidos, el incremento del gasto no estuvo relacionado con un mayor número de mantenimientos, sino con el mayor valor de las intervenciones requeridas durante la vigencia 2026, de acuerdo con las condiciones y necesidades técnicas identificadas en los vehículos.</t>
  </si>
  <si>
    <r>
      <t xml:space="preserve">Combustible
</t>
    </r>
    <r>
      <rPr>
        <b/>
        <sz val="11"/>
        <color rgb="FF000000"/>
        <rFont val="Calibri"/>
      </rPr>
      <t>Nota: para este componente la Entidad tiene establecido un tope mensual por vehículo.</t>
    </r>
  </si>
  <si>
    <t>Durante el primer semestre de 2026, el indicador de austeridad correspondiente al suministro de combustible presentó un resultado de 33%, frente a la meta establecida de -3,23%.
Durante el periodo se realizó seguimiento al consumo de combustible del parque automotor, mediante el control de los suministros efectuados por vehículo, el seguimiento de los recorridos y kilometraje y el monitoreo de los vehículos a través del sistema GPS.
Así mismo, se mantuvieron las medidas orientadas al uso eficiente del combustible y a la adecuada administración del parque automotor, procurando que su utilización respondiera a las necesidades del servicio y al desarrollo de las actividades institucionales.</t>
  </si>
  <si>
    <t>Durante el primer semestre de 2026, el gasto destinado al suministro de combustible presentó una disminución frente al mismo periodo de 2025, pasando de $8.109.872 a $5.420.280, lo que representa una reducción de $2.689.592, equivalente a una disminución aproximada del 33,2% en el gasto.
De igual manera, el consumo pasó de 569 galones en 2025 a 379 galones en 2026, presentando una reducción aproximada del 33,4%. Este comportamiento evidencia una disminución tanto en el consumo de combustible como en el gasto asociado a su suministro.
La reducción observada se encuentra relacionada con las medidas de seguimiento y control implementadas sobre el parque automotor, incluyendo el monitoreo del consumo por vehículo, el seguimiento de recorridos y kilometraje y el uso del sistema GPS para fortalecer el control de los desplazamientos.</t>
  </si>
  <si>
    <t>Adquisición de vehiculos y maquinaria</t>
  </si>
  <si>
    <t>Número de equipos adquiridos</t>
  </si>
  <si>
    <t>En el presupuesto de la vigencia 2026 la entidad no ha programado gastos relacionados con la adquisición de vehículos y maquinaria, por lo tanto, no cuenta con apropiación presupuestal destinada para este concepto.</t>
  </si>
  <si>
    <t>Al comparar el primer semestre de las vigencias 2025 y 2026, se evidencia que no se registraron giros para la adquisición de vehículos y maquinaria en ninguno de los dos períodos, manteniéndose un comportamiento estable entre ambas vigencias. Lo anterior obedece a que el FONCEP no dispone de apropiación presupuestal para este concepto.</t>
  </si>
  <si>
    <t xml:space="preserve">Número de impresiones tomadas. </t>
  </si>
  <si>
    <t>Durante el primer semestre de 2026, el indicador de austeridad, presentó un resultado favorable de 16%, frente a la meta establecida de -3,23%.
Durante el periodo se registró un consumo de 145.175 impresiones, asociado a un gasto de $39.778.284, correspondiente a la prestación del servicio de reprografía requerido para el desarrollo de las actividades institucionales.
El comportamiento del indicador evidencia el cumplimiento de la meta de austeridad establecida para el rubro durante el periodo evaluado.</t>
  </si>
  <si>
    <t>Durante el primer semestre de 2026, el gasto asociado al servicio de impresión presentó una disminución frente al mismo periodo de 2025, pasando de $47.284.335 a $39.778.284, lo que representa una reducción de $7.506.051, equivalente aproximadamente al 15,9%.
De igual manera, el consumo disminuyó de 182.565 impresiones en 2025 a 145.175 en 2026, correspondiente a una reducción aproximada del 20,5%.
Este comportamiento refleja una reducción tanto en el gasto como en el volumen de impresiones, evidenciando un resultado favorable del indicador de austeridad del 16%. La disminución se encuentra relacionada con el fortalecimiento de la gestión documental electrónica y la aplicación de medidas orientadas a reducir las reproducciones físicas, en concordancia con la política de Cero Papel.
En consecuencia, el comportamiento registrado durante el primer semestre de 2026 evidencia una reducción efectiva del gasto y del consumo de impresión frente al mismo periodo de la vigencia anterior, contribuyendo al cumplimiento de las medidas de austeridad de la Entidad.</t>
  </si>
  <si>
    <t>Fotocopiado /Multicppiado</t>
  </si>
  <si>
    <t>Durante el primer semestre de 2026, el indicador de austeridad correspondiente al servicio de fotocopiado presentó un resultado favorable de 10%, frente a la meta establecida de -3,23%.
Durante el periodo se registró un consumo de 6.126 fotocopias, asociado a un gasto de $1.672.398, correspondiente a los requerimientos de reproducción documental necesarios para el desarrollo de las actividades institucionales.
El comportamiento del indicador evidencia el cumplimiento de la meta de austeridad establecida para el rubro durante el periodo evaluado.</t>
  </si>
  <si>
    <t>Durante el primer semestre de 2026, el gasto asociado al servicio de fotocopiado presentó una disminución frente al mismo periodo de 2025, pasando de $1.862.728 a $1.672.398, lo que representa una reducción de $190.330, equivalente aproximadamente al 10,2%.
De igual manera, el consumo disminuyó de 7.192 fotocopias en 2025 a 6.126 en 2026, correspondiente a una reducción aproximada del 14,8%.
Este comportamiento evidencia una disminución tanto en el gasto como en el volumen de fotocopias realizadas, reflejándose en un resultado favorable del indicador de austeridad del 10%, superior a la meta establecida de -3,23%.
La reducción observada se encuentra relacionada con las medidas implementadas para fortalecer el uso eficiente del servicio, entre ellas la priorización de documentos en medios electrónicos y el control del consumo de reprografía, en concordancia con las acciones institucionales orientadas a la política de Cero Papel.
En consecuencia, durante el primer semestre de 2026 se evidencia un comportamiento favorable del gasto de fotocopiado, con una reducción frente al mismo periodo de la vigencia anterior</t>
  </si>
  <si>
    <t>Mantenimiento de Bienes Inmuebles o Muebles</t>
  </si>
  <si>
    <t>Número de mantenimientos</t>
  </si>
  <si>
    <t>En el presupuesto de la vigencia 2026 la entidad no ha programado gastos relacionados con el mantenimiento de bienes inmuebles o muebles, por lo tanto, no cuenta con apropiación presupuestal destinada para este concepto.</t>
  </si>
  <si>
    <t>Al comparar el primer semestre de las vigencias 2025 y 2026, se evidencia que no se registraron giros para el mantenimiento de bienes inmuebles o muebles en ninguno de los dos períodos, manteniéndose un comportamiento estable entre ambas vigencias. Lo anterior obedece a que el FONCEP no dispone de apropiación presupuestal para este concepto.</t>
  </si>
  <si>
    <t>Publicidad Distrital</t>
  </si>
  <si>
    <t>COMUNICACIONES</t>
  </si>
  <si>
    <t>En el presupuesto de la vigencia 2026 la entidad no ha programado gastos relacionados con edición, impresión, reproducción o publicación de avisos, informes, folletos o textos institucionales y piezas de comunicación, por lo tanto, no cuenta con apropiación presupuestal destinada para este concepto.</t>
  </si>
  <si>
    <t>Al comparar el primer semestre de las vigencias 2025 y 2026, se evidencia que no se registraron giros para edición, impresión, reproducción o publicación de avisos, informes, folletos o textos institucionales y piezas de comunicación en ninguno de los dos períodos, manteniéndose un comportamiento estable entre ambas vigencias. Lo anterior obedece a que el FONCEP no dispone de apropiación presupuestal para este concepto.</t>
  </si>
  <si>
    <t>En el presupuesto de la vigencia 2026 la entidad no ha programado gastos relacionados con contratos de publicidad y/o propaganda personalizada, por lo tanto, no cuenta con apropiación presupuestal destinada para este concepto.</t>
  </si>
  <si>
    <t>Al comparar el primer semestre de las vigencias 2025 y 2026, se evidencia que no se registraron giros para contratos de publicidad y/o propaganda personalizada en ninguno de los dos períodos, manteniéndose un comportamiento estable entre ambas vigencias. Lo anterior obedece a que el FONCEP no dispone de apropiación presupuestal para este concepto.</t>
  </si>
  <si>
    <t>En el presupuesto de la vigencia 2026 la entidad no ha programado gastos relacionados con suscripciones físicas, por lo tanto, no cuenta con apropiación presupuestal destinada para este concepto.</t>
  </si>
  <si>
    <t>Al comparar el primer semestre de las vigencias 2025 y 2026, se evidencia que no se registraron giros para suscripciones físicas en ninguno de los dos períodos, manteniéndose un comportamiento estable entre ambas vigencias. Lo anterior obedece a que el FONCEP no dispone de apropiación presupuestal para este concepto.</t>
  </si>
  <si>
    <t>En el presupuesto de la vigencia 2026 la entidad no ha programado gastos relacionados con suscripciones electrónicas, por lo tanto, no cuenta con apropiación presupuestal destinada para este concepto.</t>
  </si>
  <si>
    <t>Al comparar el primer semestre de las vigencias 2025 y 2026, se evidencia que no se registraron giros para suscripciones electrónicas en ninguno de los dos períodos, manteniéndose un comportamiento estable entre ambas vigencias. Lo anterior obedece a que el FONCEP no dispone de apropiación presupuestal para este concepto.</t>
  </si>
  <si>
    <t>Durante el primer semestre de 2026, el indicador de austeridad correspondiente al consumo de energía eléctrica presentó un resultado de -9%, frente a la meta de austeridad establecida de -14%.
Durante el periodo se registró un consumo de 137.058 kWh, asociado a un gasto de $111.711.230, correspondiente a la prestación del servicio para el desarrollo de las actividades institucionales.
Así mismo, el FONCEP mantuvo las acciones orientadas al uso eficiente de la energía eléctrica, mediante el seguimiento al comportamiento del consumo y la promoción de prácticas de ahorro energético al interior de la Entidad.</t>
  </si>
  <si>
    <t>Durante el primer semestre de 2026, el gasto asociado al servicio de energía eléctrica presentó un incremento frente al mismo periodo de 2025, pasando de $102.606.120 a $111.711.230, lo que representa un aumento de $9.105.110, equivalente aproximadamente al 8,9%.
No obstante, el consumo de energía disminuyó, pasando de 141.430 kWh en 2025 a 137.058 kWh en 2026, lo que corresponde a una reducción aproximada del 3,1%. En consecuencia, el incremento del gasto no obedeció a un mayor consumo de energía, sino principalmente a la variación en las tarifas del servicio.
En este sentido, aunque el indicador registra un resultado de -9%, este es más favorable que la meta de austeridad establecida de -14%, la cual contempla el efecto de factores externos, como la actualización de las tarifas del servicio. Lo anterior evidencia que la Entidad logró contener el incremento del gasto por debajo del comportamiento esperado, manteniendo además una reducción en el consumo de energía eléctrica.
Durante el periodo, el FONCEP continuó implementando acciones de uso eficiente de la energía, mediante campañas de sensibilización y el seguimiento permanente al comportamiento del consumo, contribuyendo a la gestión responsable de los recursos institucionales.</t>
  </si>
  <si>
    <t>FINANCIERA</t>
  </si>
  <si>
    <t>Durante el primer semestre de 2026 se efectuaron tres (3) requerimiento con cargo a la caja menor por valor total de $217.800, correspondientes a necesidades urgentes, imprescindibles e inaplazables para la operación de la Entidad. La utilización de estos recursos se realizó conforme a las disposiciones vigentes que regulan el manejo de la caja menor, garantizando el uso racional de los recursos públicos y atendiendo exclusivamente gastos que no podían ser cubiertos mediante los mecanismos ordinarios de contratación o adquisición.</t>
  </si>
  <si>
    <t>Al comparar los resultados del primer semestre de 2025 con los del mismo periodo de 2026, se observa un incremento en el número de solicitudes y en los giros realizados a través de la caja menor, pasando de cero (0) requerimientos en 2025 a tres (3) requerimientos por valor de $217.800 en 2026. Esta variación obedece a la atención de una necesidad puntual de carácter urgente e inaplazable presentada durante la vigencia 2026. No obstante, el uso de la caja menor continuó siendo excepcional y limitado, manteniendo criterios de austeridad, control y eficiencia en la ejecución de los recursos institucionales.</t>
  </si>
  <si>
    <t>_________________________________________</t>
  </si>
  <si>
    <t>MANUEL FERNANDO ISAZA GONZÁLEZ</t>
  </si>
  <si>
    <t>Subdirector Financiero y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</si>
</sst>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2" formatCode="_-&quot;$&quot;\ * #,##0_-;\-&quot;$&quot;\ * #,##0_-;_-&quot;$&quot;\ * &quot;-&quot;_-;_-@_-"/>
    <numFmt numFmtId="44" formatCode="_-&quot;$&quot;\ * #,##0.00_-;\-&quot;$&quot;\ * #,##0.00_-;_-&quot;$&quot;\ * &quot;-&quot;??_-;_-@_-"/>
    <numFmt numFmtId="43" formatCode="_-* #,##0.00_-;\-* #,##0.00_-;_-* &quot;-&quot;??_-;_-@_-"/>
    <numFmt numFmtId="164" formatCode="_-* #,##0_-;\-* #,##0_-;_-* &quot;-&quot;??_-;_-@_-"/>
    <numFmt numFmtId="165" formatCode="&quot;$&quot;\ #,##0"/>
    <numFmt numFmtId="166" formatCode="_-* #,##0.0000_-;\-* #,##0.0000_-;_-* &quot;-&quot;??_-;_-@_-"/>
    <numFmt numFmtId="167" formatCode="_-&quot;$&quot;\ * #,##0_-;\-&quot;$&quot;\ * #,##0_-;_-&quot;$&quot;\ * &quot;-&quot;??_-;_-@_-"/>
    <numFmt numFmtId="168" formatCode="_-[$$-240A]\ * #,##0_-;\-[$$-240A]\ * #,##0_-;_-[$$-240A]\ * &quot;-&quot;?_-;_-@_-"/>
    <numFmt numFmtId="169" formatCode="_-[$$-409]* #,##0.00_ ;_-[$$-409]* \-#,##0.00\ ;_-[$$-409]* &quot;-&quot;??_ ;_-@_ "/>
    <numFmt numFmtId="170" formatCode="_-[$$-240A]\ * #,##0_-;\-[$$-240A]\ * #,##0_-;_-[$$-240A]\ * &quot;-&quot;_-;_-@_-"/>
    <numFmt numFmtId="171" formatCode="_-* #,##0.0_-;\-* #,##0.0_-;_-* &quot;-&quot;??_-;_-@_-"/>
  </numFmts>
  <fonts count="31" x14ac:knownFonts="1">
    <font>
      <sz val="11"/>
      <color theme="1"/>
      <name val="Calibri"/>
      <family val="2"/>
      <scheme val="minor"/>
    </font>
    <font>
      <b/>
      <sz val="11"/>
      <color theme="8" tint="-0.249977111117893"/>
      <name val="Calibri"/>
      <family val="2"/>
      <scheme val="minor"/>
    </font>
    <font>
      <sz val="11"/>
      <color theme="1"/>
      <name val="Calibri"/>
      <family val="2"/>
      <scheme val="minor"/>
    </font>
    <font>
      <sz val="11"/>
      <color rgb="FF006100"/>
      <name val="Calibri"/>
      <family val="2"/>
      <scheme val="minor"/>
    </font>
    <font>
      <sz val="11"/>
      <name val="Calibri"/>
      <family val="2"/>
      <scheme val="minor"/>
    </font>
    <font>
      <b/>
      <sz val="11"/>
      <color rgb="FF000000"/>
      <name val="Calibri"/>
      <family val="2"/>
      <scheme val="minor"/>
    </font>
    <font>
      <b/>
      <sz val="11"/>
      <color rgb="FF333333"/>
      <name val="Calibri"/>
      <family val="2"/>
      <scheme val="minor"/>
    </font>
    <font>
      <b/>
      <sz val="24"/>
      <color theme="8" tint="-0.249977111117893"/>
      <name val="Calibri"/>
      <family val="2"/>
      <scheme val="minor"/>
    </font>
    <font>
      <b/>
      <sz val="11"/>
      <color theme="3"/>
      <name val="Calibri"/>
      <family val="2"/>
      <scheme val="minor"/>
    </font>
    <font>
      <sz val="11"/>
      <color theme="0" tint="-0.499984740745262"/>
      <name val="Calibri"/>
      <family val="2"/>
      <scheme val="minor"/>
    </font>
    <font>
      <b/>
      <sz val="11"/>
      <color theme="1"/>
      <name val="Calibri"/>
      <family val="2"/>
      <scheme val="minor"/>
    </font>
    <font>
      <b/>
      <sz val="11"/>
      <name val="Calibri"/>
      <family val="2"/>
      <scheme val="minor"/>
    </font>
    <font>
      <b/>
      <sz val="9"/>
      <color indexed="81"/>
      <name val="Tahoma"/>
      <family val="2"/>
    </font>
    <font>
      <b/>
      <i/>
      <sz val="11"/>
      <color theme="1"/>
      <name val="Calibri"/>
      <family val="2"/>
      <scheme val="minor"/>
    </font>
    <font>
      <sz val="8"/>
      <name val="Calibri"/>
      <family val="2"/>
      <scheme val="minor"/>
    </font>
    <font>
      <sz val="11"/>
      <color rgb="FF000000"/>
      <name val="Calibri"/>
      <family val="2"/>
    </font>
    <font>
      <b/>
      <sz val="11"/>
      <color rgb="FF305496"/>
      <name val="Calibri"/>
      <family val="2"/>
    </font>
    <font>
      <sz val="11"/>
      <color theme="1"/>
      <name val="Verdana"/>
      <family val="2"/>
    </font>
    <font>
      <b/>
      <sz val="14"/>
      <color rgb="FF333333"/>
      <name val="Calibri"/>
      <family val="2"/>
      <scheme val="minor"/>
    </font>
    <font>
      <b/>
      <sz val="14"/>
      <color theme="1"/>
      <name val="Calibri"/>
      <family val="2"/>
      <scheme val="minor"/>
    </font>
    <font>
      <sz val="10"/>
      <color theme="1"/>
      <name val="Calibri"/>
      <family val="2"/>
      <scheme val="minor"/>
    </font>
    <font>
      <sz val="10"/>
      <color theme="1"/>
      <name val="Calibri"/>
      <family val="2"/>
    </font>
    <font>
      <b/>
      <sz val="36"/>
      <color theme="8" tint="-0.249977111117893"/>
      <name val="Calibri"/>
      <family val="2"/>
      <scheme val="minor"/>
    </font>
    <font>
      <b/>
      <sz val="12"/>
      <color theme="0" tint="-0.499984740745262"/>
      <name val="Calibri"/>
      <family val="2"/>
      <scheme val="minor"/>
    </font>
    <font>
      <sz val="9"/>
      <color theme="1"/>
      <name val="Calibri"/>
      <family val="2"/>
    </font>
    <font>
      <sz val="8"/>
      <color rgb="FF000000"/>
      <name val="Calibri"/>
    </font>
    <font>
      <b/>
      <sz val="11"/>
      <name val="Calibri"/>
      <family val="2"/>
    </font>
    <font>
      <sz val="11"/>
      <name val="Calibri"/>
      <family val="2"/>
    </font>
    <font>
      <sz val="10"/>
      <color rgb="FF000000"/>
      <name val="Calibri"/>
      <family val="2"/>
    </font>
    <font>
      <sz val="11"/>
      <color rgb="FF000000"/>
      <name val="Calibri"/>
    </font>
    <font>
      <b/>
      <sz val="11"/>
      <color rgb="FF000000"/>
      <name val="Calibri"/>
    </font>
  </fonts>
  <fills count="22">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C6EFCE"/>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DDEBF7"/>
        <bgColor indexed="64"/>
      </patternFill>
    </fill>
    <fill>
      <patternFill patternType="solid">
        <fgColor rgb="FFFFF2CC"/>
        <bgColor indexed="64"/>
      </patternFill>
    </fill>
    <fill>
      <patternFill patternType="solid">
        <fgColor rgb="FFFFE699"/>
        <bgColor indexed="64"/>
      </patternFill>
    </fill>
    <fill>
      <patternFill patternType="solid">
        <fgColor rgb="FFB4C6E7"/>
        <bgColor rgb="FF000000"/>
      </patternFill>
    </fill>
    <fill>
      <patternFill patternType="solid">
        <fgColor theme="0"/>
        <bgColor indexed="64"/>
      </patternFill>
    </fill>
    <fill>
      <patternFill patternType="solid">
        <fgColor theme="5"/>
        <bgColor indexed="64"/>
      </patternFill>
    </fill>
    <fill>
      <patternFill patternType="solid">
        <fgColor theme="6" tint="0.59999389629810485"/>
        <bgColor indexed="64"/>
      </patternFill>
    </fill>
    <fill>
      <patternFill patternType="solid">
        <fgColor rgb="FFA7EDE8"/>
        <bgColor indexed="64"/>
      </patternFill>
    </fill>
    <fill>
      <patternFill patternType="solid">
        <fgColor theme="4" tint="0.79998168889431442"/>
        <bgColor rgb="FF000000"/>
      </patternFill>
    </fill>
  </fills>
  <borders count="99">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diagonal/>
    </border>
    <border>
      <left style="thin">
        <color theme="4" tint="0.39994506668294322"/>
      </left>
      <right style="thin">
        <color theme="4" tint="0.39994506668294322"/>
      </right>
      <top/>
      <bottom/>
      <diagonal/>
    </border>
    <border>
      <left style="thin">
        <color theme="4" tint="0.39994506668294322"/>
      </left>
      <right style="thin">
        <color theme="4" tint="0.39994506668294322"/>
      </right>
      <top/>
      <bottom style="thin">
        <color theme="4" tint="0.39994506668294322"/>
      </bottom>
      <diagonal/>
    </border>
    <border>
      <left style="medium">
        <color theme="4" tint="0.39991454817346722"/>
      </left>
      <right style="thin">
        <color theme="4" tint="0.39994506668294322"/>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style="medium">
        <color theme="4" tint="0.39991454817346722"/>
      </bottom>
      <diagonal/>
    </border>
    <border>
      <left style="medium">
        <color theme="4" tint="0.39991454817346722"/>
      </left>
      <right style="thin">
        <color theme="4" tint="0.39994506668294322"/>
      </right>
      <top/>
      <bottom style="thin">
        <color theme="4" tint="0.39994506668294322"/>
      </bottom>
      <diagonal/>
    </border>
    <border>
      <left style="medium">
        <color theme="4" tint="0.39991454817346722"/>
      </left>
      <right style="thin">
        <color theme="4" tint="0.39994506668294322"/>
      </right>
      <top style="thin">
        <color theme="4" tint="0.39994506668294322"/>
      </top>
      <bottom/>
      <diagonal/>
    </border>
    <border>
      <left style="thin">
        <color theme="4" tint="0.39994506668294322"/>
      </left>
      <right style="thin">
        <color theme="4" tint="0.39994506668294322"/>
      </right>
      <top/>
      <bottom style="medium">
        <color theme="4" tint="0.39991454817346722"/>
      </bottom>
      <diagonal/>
    </border>
    <border>
      <left style="medium">
        <color theme="4" tint="0.39991454817346722"/>
      </left>
      <right style="thin">
        <color theme="4" tint="0.39994506668294322"/>
      </right>
      <top/>
      <bottom/>
      <diagonal/>
    </border>
    <border>
      <left style="medium">
        <color theme="4" tint="0.39991454817346722"/>
      </left>
      <right style="thin">
        <color theme="4" tint="0.39994506668294322"/>
      </right>
      <top/>
      <bottom style="medium">
        <color theme="4" tint="0.39991454817346722"/>
      </bottom>
      <diagonal/>
    </border>
    <border>
      <left style="medium">
        <color theme="4" tint="0.39991454817346722"/>
      </left>
      <right style="medium">
        <color theme="4" tint="0.39991454817346722"/>
      </right>
      <top/>
      <bottom style="thin">
        <color theme="4" tint="0.39994506668294322"/>
      </bottom>
      <diagonal/>
    </border>
    <border>
      <left style="thin">
        <color theme="4" tint="0.39994506668294322"/>
      </left>
      <right/>
      <top/>
      <bottom style="thin">
        <color theme="4" tint="0.39994506668294322"/>
      </bottom>
      <diagonal/>
    </border>
    <border>
      <left style="medium">
        <color theme="4" tint="0.39991454817346722"/>
      </left>
      <right style="medium">
        <color theme="4" tint="0.39991454817346722"/>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style="medium">
        <color theme="4" tint="0.39988402966399123"/>
      </bottom>
      <diagonal/>
    </border>
    <border>
      <left style="medium">
        <color theme="4" tint="0.39991454817346722"/>
      </left>
      <right style="thin">
        <color theme="4" tint="0.39994506668294322"/>
      </right>
      <top style="thin">
        <color theme="4" tint="0.39994506668294322"/>
      </top>
      <bottom style="medium">
        <color theme="4" tint="0.39988402966399123"/>
      </bottom>
      <diagonal/>
    </border>
    <border>
      <left style="thin">
        <color theme="4" tint="0.39994506668294322"/>
      </left>
      <right style="thin">
        <color theme="4" tint="0.39994506668294322"/>
      </right>
      <top style="medium">
        <color theme="4" tint="0.39988402966399123"/>
      </top>
      <bottom style="thin">
        <color theme="4" tint="0.39994506668294322"/>
      </bottom>
      <diagonal/>
    </border>
    <border>
      <left style="thin">
        <color theme="4" tint="0.39994506668294322"/>
      </left>
      <right/>
      <top/>
      <bottom/>
      <diagonal/>
    </border>
    <border>
      <left style="medium">
        <color theme="4" tint="0.39988402966399123"/>
      </left>
      <right/>
      <top style="medium">
        <color theme="4" tint="0.39988402966399123"/>
      </top>
      <bottom style="medium">
        <color theme="4" tint="0.39988402966399123"/>
      </bottom>
      <diagonal/>
    </border>
    <border>
      <left/>
      <right/>
      <top style="medium">
        <color theme="4" tint="0.39988402966399123"/>
      </top>
      <bottom style="medium">
        <color theme="4" tint="0.39988402966399123"/>
      </bottom>
      <diagonal/>
    </border>
    <border>
      <left style="medium">
        <color theme="4" tint="0.39991454817346722"/>
      </left>
      <right style="thin">
        <color theme="4" tint="0.39994506668294322"/>
      </right>
      <top style="medium">
        <color theme="4" tint="0.39988402966399123"/>
      </top>
      <bottom style="thin">
        <color theme="4" tint="0.39994506668294322"/>
      </bottom>
      <diagonal/>
    </border>
    <border>
      <left style="medium">
        <color theme="4" tint="0.39988402966399123"/>
      </left>
      <right style="medium">
        <color theme="4" tint="0.39988402966399123"/>
      </right>
      <top style="thin">
        <color theme="4" tint="0.39994506668294322"/>
      </top>
      <bottom style="thin">
        <color theme="4" tint="0.39994506668294322"/>
      </bottom>
      <diagonal/>
    </border>
    <border>
      <left style="thin">
        <color theme="4" tint="0.39988402966399123"/>
      </left>
      <right style="thin">
        <color theme="4" tint="0.39988402966399123"/>
      </right>
      <top style="thin">
        <color theme="4" tint="0.39988402966399123"/>
      </top>
      <bottom style="thin">
        <color theme="4" tint="0.39988402966399123"/>
      </bottom>
      <diagonal/>
    </border>
    <border>
      <left style="medium">
        <color theme="4" tint="0.39988402966399123"/>
      </left>
      <right style="medium">
        <color theme="4" tint="0.39988402966399123"/>
      </right>
      <top/>
      <bottom style="thin">
        <color theme="4" tint="0.39994506668294322"/>
      </bottom>
      <diagonal/>
    </border>
    <border>
      <left style="medium">
        <color theme="4" tint="0.39988402966399123"/>
      </left>
      <right style="medium">
        <color theme="4" tint="0.39988402966399123"/>
      </right>
      <top style="thin">
        <color theme="4" tint="0.39994506668294322"/>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indexed="64"/>
      </right>
      <top style="thin">
        <color theme="4" tint="0.39997558519241921"/>
      </top>
      <bottom style="thin">
        <color indexed="64"/>
      </bottom>
      <diagonal/>
    </border>
    <border>
      <left style="thin">
        <color indexed="64"/>
      </left>
      <right style="thin">
        <color theme="4" tint="0.39997558519241921"/>
      </right>
      <top style="thin">
        <color theme="4" tint="0.39997558519241921"/>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style="thin">
        <color indexed="64"/>
      </left>
      <right style="thin">
        <color theme="4" tint="0.39997558519241921"/>
      </right>
      <top style="thin">
        <color indexed="64"/>
      </top>
      <bottom style="thin">
        <color theme="4" tint="0.39997558519241921"/>
      </bottom>
      <diagonal/>
    </border>
    <border>
      <left/>
      <right style="thin">
        <color theme="4" tint="0.39997558519241921"/>
      </right>
      <top style="thin">
        <color theme="4" tint="0.39997558519241921"/>
      </top>
      <bottom style="thin">
        <color indexed="64"/>
      </bottom>
      <diagonal/>
    </border>
    <border>
      <left/>
      <right style="thin">
        <color theme="4" tint="0.39997558519241921"/>
      </right>
      <top style="thin">
        <color indexed="64"/>
      </top>
      <bottom style="thin">
        <color theme="4" tint="0.39997558519241921"/>
      </bottom>
      <diagonal/>
    </border>
    <border>
      <left style="thin">
        <color theme="4" tint="0.39997558519241921"/>
      </left>
      <right style="thin">
        <color theme="4" tint="0.39997558519241921"/>
      </right>
      <top style="thin">
        <color theme="4" tint="0.39997558519241921"/>
      </top>
      <bottom style="thin">
        <color indexed="64"/>
      </bottom>
      <diagonal/>
    </border>
    <border>
      <left style="thin">
        <color theme="4" tint="0.39997558519241921"/>
      </left>
      <right style="thin">
        <color theme="4" tint="0.39997558519241921"/>
      </right>
      <top style="thin">
        <color indexed="64"/>
      </top>
      <bottom style="thin">
        <color theme="4" tint="0.39997558519241921"/>
      </bottom>
      <diagonal/>
    </border>
    <border>
      <left style="thin">
        <color theme="4" tint="0.39997558519241921"/>
      </left>
      <right/>
      <top/>
      <bottom/>
      <diagonal/>
    </border>
    <border>
      <left style="thin">
        <color theme="4" tint="0.39994506668294322"/>
      </left>
      <right/>
      <top style="medium">
        <color theme="4" tint="0.39991454817346722"/>
      </top>
      <bottom/>
      <diagonal/>
    </border>
    <border>
      <left style="thin">
        <color theme="4" tint="0.39994506668294322"/>
      </left>
      <right style="thin">
        <color theme="4" tint="0.39994506668294322"/>
      </right>
      <top style="medium">
        <color theme="4" tint="0.39988402966399123"/>
      </top>
      <bottom/>
      <diagonal/>
    </border>
    <border>
      <left style="thin">
        <color theme="4" tint="0.39994506668294322"/>
      </left>
      <right style="thin">
        <color theme="4" tint="0.39994506668294322"/>
      </right>
      <top/>
      <bottom style="medium">
        <color theme="4" tint="0.39988402966399123"/>
      </bottom>
      <diagonal/>
    </border>
    <border>
      <left style="thin">
        <color theme="4" tint="0.39994506668294322"/>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4506668294322"/>
      </left>
      <right/>
      <top/>
      <bottom style="thin">
        <color theme="4" tint="0.39997558519241921"/>
      </bottom>
      <diagonal/>
    </border>
    <border>
      <left/>
      <right style="thin">
        <color theme="4" tint="0.39997558519241921"/>
      </right>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diagonal/>
    </border>
    <border>
      <left style="thin">
        <color theme="4" tint="0.39988402966399123"/>
      </left>
      <right/>
      <top style="thin">
        <color theme="4" tint="0.39988402966399123"/>
      </top>
      <bottom style="thin">
        <color theme="4" tint="0.39988402966399123"/>
      </bottom>
      <diagonal/>
    </border>
    <border>
      <left/>
      <right style="thin">
        <color theme="4" tint="0.39988402966399123"/>
      </right>
      <top style="thin">
        <color theme="4" tint="0.39988402966399123"/>
      </top>
      <bottom style="thin">
        <color theme="4" tint="0.39988402966399123"/>
      </bottom>
      <diagonal/>
    </border>
    <border>
      <left/>
      <right/>
      <top style="thin">
        <color theme="4" tint="0.39988402966399123"/>
      </top>
      <bottom style="thin">
        <color theme="4" tint="0.39988402966399123"/>
      </bottom>
      <diagonal/>
    </border>
    <border>
      <left/>
      <right/>
      <top style="thin">
        <color theme="4" tint="0.39988402966399123"/>
      </top>
      <bottom/>
      <diagonal/>
    </border>
    <border>
      <left style="medium">
        <color theme="4" tint="0.39991454817346722"/>
      </left>
      <right style="medium">
        <color theme="4" tint="0.39991454817346722"/>
      </right>
      <top style="thin">
        <color theme="4" tint="0.39994506668294322"/>
      </top>
      <bottom/>
      <diagonal/>
    </border>
    <border>
      <left style="thin">
        <color theme="4" tint="0.39991454817346722"/>
      </left>
      <right/>
      <top style="thin">
        <color theme="4" tint="0.39991454817346722"/>
      </top>
      <bottom style="thin">
        <color theme="4" tint="0.39991454817346722"/>
      </bottom>
      <diagonal/>
    </border>
    <border>
      <left/>
      <right style="medium">
        <color theme="4" tint="0.39991454817346722"/>
      </right>
      <top style="thin">
        <color theme="4" tint="0.39994506668294322"/>
      </top>
      <bottom style="thin">
        <color theme="4" tint="0.39994506668294322"/>
      </bottom>
      <diagonal/>
    </border>
    <border>
      <left style="thin">
        <color theme="4" tint="0.39988402966399123"/>
      </left>
      <right style="thin">
        <color theme="4" tint="0.39994506668294322"/>
      </right>
      <top style="thin">
        <color theme="4" tint="0.39988402966399123"/>
      </top>
      <bottom style="thin">
        <color theme="4" tint="0.39988402966399123"/>
      </bottom>
      <diagonal/>
    </border>
    <border>
      <left style="medium">
        <color theme="4" tint="0.39988402966399123"/>
      </left>
      <right style="medium">
        <color theme="4" tint="0.39988402966399123"/>
      </right>
      <top/>
      <bottom style="thin">
        <color theme="4" tint="0.39988402966399123"/>
      </bottom>
      <diagonal/>
    </border>
    <border>
      <left style="thin">
        <color theme="4" tint="0.39994506668294322"/>
      </left>
      <right/>
      <top style="thin">
        <color theme="4" tint="0.39994506668294322"/>
      </top>
      <bottom style="medium">
        <color theme="4" tint="0.39991454817346722"/>
      </bottom>
      <diagonal/>
    </border>
    <border>
      <left style="thin">
        <color theme="4" tint="0.39985351115451523"/>
      </left>
      <right/>
      <top style="thin">
        <color theme="4" tint="0.39985351115451523"/>
      </top>
      <bottom style="thin">
        <color theme="4" tint="0.39985351115451523"/>
      </bottom>
      <diagonal/>
    </border>
    <border>
      <left style="thin">
        <color theme="4" tint="0.39994506668294322"/>
      </left>
      <right style="thin">
        <color theme="4" tint="0.39994506668294322"/>
      </right>
      <top/>
      <bottom style="thin">
        <color theme="4" tint="0.39988402966399123"/>
      </bottom>
      <diagonal/>
    </border>
    <border>
      <left style="thin">
        <color theme="4" tint="0.39982299264503923"/>
      </left>
      <right/>
      <top style="thin">
        <color theme="4" tint="0.39982299264503923"/>
      </top>
      <bottom style="thin">
        <color theme="4" tint="0.39982299264503923"/>
      </bottom>
      <diagonal/>
    </border>
    <border>
      <left style="thin">
        <color theme="4" tint="0.39976195562608724"/>
      </left>
      <right style="thin">
        <color theme="4" tint="0.39976195562608724"/>
      </right>
      <top style="thin">
        <color theme="4" tint="0.39976195562608724"/>
      </top>
      <bottom style="thin">
        <color theme="4" tint="0.39976195562608724"/>
      </bottom>
      <diagonal/>
    </border>
    <border>
      <left style="thin">
        <color theme="4" tint="0.39979247413556324"/>
      </left>
      <right/>
      <top style="thin">
        <color theme="4" tint="0.39979247413556324"/>
      </top>
      <bottom style="thin">
        <color theme="4" tint="0.39979247413556324"/>
      </bottom>
      <diagonal/>
    </border>
    <border>
      <left style="medium">
        <color theme="4" tint="0.39988402966399123"/>
      </left>
      <right style="thin">
        <color theme="4" tint="0.39988402966399123"/>
      </right>
      <top/>
      <bottom style="thin">
        <color theme="4" tint="0.39988402966399123"/>
      </bottom>
      <diagonal/>
    </border>
    <border>
      <left/>
      <right/>
      <top/>
      <bottom style="thin">
        <color theme="4" tint="0.39988402966399123"/>
      </bottom>
      <diagonal/>
    </border>
    <border>
      <left style="thin">
        <color theme="4" tint="0.39994506668294322"/>
      </left>
      <right/>
      <top style="medium">
        <color theme="4" tint="0.39988402966399123"/>
      </top>
      <bottom style="thin">
        <color theme="4" tint="0.39994506668294322"/>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4" tint="0.39994506668294322"/>
      </left>
      <right/>
      <top style="thin">
        <color theme="4" tint="0.39994506668294322"/>
      </top>
      <bottom style="medium">
        <color theme="4" tint="0.39988402966399123"/>
      </bottom>
      <diagonal/>
    </border>
    <border>
      <left style="thin">
        <color theme="9" tint="-0.249977111117893"/>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9" tint="-0.249977111117893"/>
      </left>
      <right style="thin">
        <color theme="9" tint="-0.249977111117893"/>
      </right>
      <top/>
      <bottom style="thin">
        <color theme="9" tint="-0.249977111117893"/>
      </bottom>
      <diagonal/>
    </border>
    <border>
      <left style="medium">
        <color rgb="FF9BC2E6"/>
      </left>
      <right style="medium">
        <color rgb="FF9BC2E6"/>
      </right>
      <top/>
      <bottom style="thin">
        <color rgb="FF9BC2E6"/>
      </bottom>
      <diagonal/>
    </border>
    <border>
      <left style="thin">
        <color rgb="FF9BC2E6"/>
      </left>
      <right style="thin">
        <color rgb="FF9BC2E6"/>
      </right>
      <top/>
      <bottom style="thin">
        <color rgb="FF9BC2E6"/>
      </bottom>
      <diagonal/>
    </border>
    <border>
      <left style="thin">
        <color indexed="64"/>
      </left>
      <right style="thin">
        <color indexed="64"/>
      </right>
      <top style="thin">
        <color indexed="64"/>
      </top>
      <bottom style="thin">
        <color indexed="64"/>
      </bottom>
      <diagonal/>
    </border>
    <border>
      <left/>
      <right style="thin">
        <color theme="4" tint="0.39994506668294322"/>
      </right>
      <top/>
      <bottom style="thin">
        <color theme="4" tint="0.39994506668294322"/>
      </bottom>
      <diagonal/>
    </border>
    <border>
      <left/>
      <right/>
      <top/>
      <bottom style="thin">
        <color theme="4" tint="0.39994506668294322"/>
      </bottom>
      <diagonal/>
    </border>
    <border>
      <left/>
      <right/>
      <top style="thin">
        <color theme="4" tint="0.39997558519241921"/>
      </top>
      <bottom style="thin">
        <color theme="4" tint="0.39997558519241921"/>
      </bottom>
      <diagonal/>
    </border>
    <border>
      <left/>
      <right style="thin">
        <color theme="4" tint="0.39994506668294322"/>
      </right>
      <top style="thin">
        <color theme="4" tint="0.39994506668294322"/>
      </top>
      <bottom style="thin">
        <color theme="4" tint="0.39994506668294322"/>
      </bottom>
      <diagonal/>
    </border>
    <border>
      <left/>
      <right style="thin">
        <color theme="4" tint="0.39994506668294322"/>
      </right>
      <top style="thin">
        <color theme="4" tint="0.39994506668294322"/>
      </top>
      <bottom/>
      <diagonal/>
    </border>
    <border>
      <left/>
      <right style="thin">
        <color theme="4" tint="0.39994506668294322"/>
      </right>
      <top/>
      <bottom/>
      <diagonal/>
    </border>
    <border>
      <left/>
      <right style="thin">
        <color theme="4" tint="0.39994506668294322"/>
      </right>
      <top style="thin">
        <color theme="4" tint="0.39994506668294322"/>
      </top>
      <bottom style="medium">
        <color theme="4" tint="0.39991454817346722"/>
      </bottom>
      <diagonal/>
    </border>
    <border>
      <left style="thin">
        <color theme="9" tint="-0.249977111117893"/>
      </left>
      <right/>
      <top/>
      <bottom style="thin">
        <color theme="9" tint="-0.249977111117893"/>
      </bottom>
      <diagonal/>
    </border>
    <border>
      <left style="medium">
        <color theme="4" tint="0.39991454817346722"/>
      </left>
      <right/>
      <top/>
      <bottom style="thin">
        <color theme="4" tint="0.39994506668294322"/>
      </bottom>
      <diagonal/>
    </border>
    <border>
      <left style="thin">
        <color indexed="64"/>
      </left>
      <right style="thin">
        <color indexed="64"/>
      </right>
      <top/>
      <bottom style="thin">
        <color indexed="64"/>
      </bottom>
      <diagonal/>
    </border>
    <border>
      <left/>
      <right style="thin">
        <color theme="9" tint="-0.249977111117893"/>
      </right>
      <top/>
      <bottom style="thin">
        <color theme="9" tint="-0.249977111117893"/>
      </bottom>
      <diagonal/>
    </border>
    <border>
      <left/>
      <right style="thin">
        <color theme="9" tint="-0.249977111117893"/>
      </right>
      <top/>
      <bottom/>
      <diagonal/>
    </border>
    <border>
      <left/>
      <right style="thin">
        <color rgb="FF9BC2E6"/>
      </right>
      <top style="thin">
        <color rgb="FF9BC2E6"/>
      </top>
      <bottom style="thin">
        <color rgb="FF9BC2E6"/>
      </bottom>
      <diagonal/>
    </border>
    <border>
      <left/>
      <right style="thin">
        <color rgb="FF9BC2E6"/>
      </right>
      <top/>
      <bottom style="thin">
        <color rgb="FF9BC2E6"/>
      </bottom>
      <diagonal/>
    </border>
    <border>
      <left/>
      <right/>
      <top style="thin">
        <color rgb="FF9BC2E6"/>
      </top>
      <bottom style="thin">
        <color rgb="FF9BC2E6"/>
      </bottom>
      <diagonal/>
    </border>
    <border>
      <left/>
      <right style="medium">
        <color rgb="FF9BC2E6"/>
      </right>
      <top/>
      <bottom style="thin">
        <color rgb="FF9BC2E6"/>
      </bottom>
      <diagonal/>
    </border>
    <border>
      <left style="thin">
        <color rgb="FF9BC2E6"/>
      </left>
      <right/>
      <top/>
      <bottom style="thin">
        <color rgb="FF9BC2E6"/>
      </bottom>
      <diagonal/>
    </border>
    <border>
      <left style="thin">
        <color rgb="FFA7EDE8"/>
      </left>
      <right style="thin">
        <color rgb="FF000000"/>
      </right>
      <top style="thin">
        <color theme="4" tint="0.39994506668294322"/>
      </top>
      <bottom style="thin">
        <color theme="4" tint="0.39994506668294322"/>
      </bottom>
      <diagonal/>
    </border>
    <border>
      <left style="thin">
        <color theme="9" tint="-0.249977111117893"/>
      </left>
      <right/>
      <top style="thin">
        <color theme="9" tint="-0.249977111117893"/>
      </top>
      <bottom/>
      <diagonal/>
    </border>
    <border>
      <left/>
      <right/>
      <top style="thin">
        <color theme="9" tint="-0.249977111117893"/>
      </top>
      <bottom/>
      <diagonal/>
    </border>
    <border>
      <left/>
      <right style="thin">
        <color rgb="FF000000"/>
      </right>
      <top style="thin">
        <color theme="9" tint="-0.249977111117893"/>
      </top>
      <bottom/>
      <diagonal/>
    </border>
    <border>
      <left/>
      <right/>
      <top/>
      <bottom style="thin">
        <color theme="9" tint="-0.249977111117893"/>
      </bottom>
      <diagonal/>
    </border>
    <border>
      <left/>
      <right style="thin">
        <color rgb="FF000000"/>
      </right>
      <top/>
      <bottom style="thin">
        <color theme="9" tint="-0.249977111117893"/>
      </bottom>
      <diagonal/>
    </border>
    <border>
      <left style="thin">
        <color indexed="64"/>
      </left>
      <right/>
      <top/>
      <bottom style="thin">
        <color theme="4" tint="0.39994506668294322"/>
      </bottom>
      <diagonal/>
    </border>
    <border>
      <left/>
      <right style="thin">
        <color rgb="FF000000"/>
      </right>
      <top/>
      <bottom style="thin">
        <color theme="4" tint="0.39994506668294322"/>
      </bottom>
      <diagonal/>
    </border>
  </borders>
  <cellStyleXfs count="6">
    <xf numFmtId="0" fontId="0" fillId="0" borderId="0"/>
    <xf numFmtId="42" fontId="2" fillId="0" borderId="0" applyFont="0" applyFill="0" applyBorder="0" applyAlignment="0" applyProtection="0"/>
    <xf numFmtId="9" fontId="2" fillId="0" borderId="0" applyFont="0" applyFill="0" applyBorder="0" applyAlignment="0" applyProtection="0"/>
    <xf numFmtId="0" fontId="3" fillId="6"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303">
    <xf numFmtId="0" fontId="0" fillId="0" borderId="0" xfId="0"/>
    <xf numFmtId="0" fontId="0" fillId="0" borderId="0" xfId="0" applyAlignment="1">
      <alignment horizontal="left" vertical="center"/>
    </xf>
    <xf numFmtId="0" fontId="0" fillId="2" borderId="3" xfId="0" applyFill="1" applyBorder="1" applyAlignment="1">
      <alignment vertical="center"/>
    </xf>
    <xf numFmtId="0" fontId="0" fillId="2" borderId="0" xfId="0" applyFill="1" applyAlignment="1">
      <alignment vertical="center"/>
    </xf>
    <xf numFmtId="0" fontId="3" fillId="6" borderId="0" xfId="3" applyAlignment="1">
      <alignment horizontal="center" vertical="center"/>
    </xf>
    <xf numFmtId="0" fontId="0" fillId="2" borderId="5" xfId="0" applyFill="1" applyBorder="1" applyAlignment="1">
      <alignment vertical="center"/>
    </xf>
    <xf numFmtId="0" fontId="0" fillId="2" borderId="4" xfId="0" applyFill="1" applyBorder="1" applyAlignment="1">
      <alignment vertical="center"/>
    </xf>
    <xf numFmtId="0" fontId="0" fillId="2" borderId="24" xfId="0" applyFill="1" applyBorder="1" applyAlignment="1">
      <alignment vertical="center"/>
    </xf>
    <xf numFmtId="0" fontId="0" fillId="2" borderId="24" xfId="0" applyFill="1" applyBorder="1" applyAlignment="1">
      <alignment vertical="center" wrapText="1"/>
    </xf>
    <xf numFmtId="9" fontId="0" fillId="2" borderId="14" xfId="2" applyFont="1" applyFill="1" applyBorder="1" applyAlignment="1" applyProtection="1">
      <alignment horizontal="center" vertical="center"/>
      <protection locked="0"/>
    </xf>
    <xf numFmtId="9" fontId="0" fillId="2" borderId="13" xfId="0" applyNumberFormat="1" applyFill="1" applyBorder="1" applyAlignment="1" applyProtection="1">
      <alignment horizontal="center" vertical="center"/>
      <protection locked="0"/>
    </xf>
    <xf numFmtId="9" fontId="0" fillId="2" borderId="14" xfId="2" applyFont="1" applyFill="1" applyBorder="1" applyAlignment="1" applyProtection="1">
      <alignment horizontal="center" vertical="center"/>
    </xf>
    <xf numFmtId="9" fontId="0" fillId="2" borderId="13" xfId="0" applyNumberFormat="1" applyFill="1" applyBorder="1" applyAlignment="1">
      <alignment horizontal="center" vertical="center"/>
    </xf>
    <xf numFmtId="0" fontId="0" fillId="2" borderId="0" xfId="0" applyFill="1" applyProtection="1">
      <protection locked="0"/>
    </xf>
    <xf numFmtId="0" fontId="0" fillId="0" borderId="0" xfId="0" applyProtection="1">
      <protection locked="0"/>
    </xf>
    <xf numFmtId="0" fontId="1" fillId="4" borderId="24" xfId="0" applyFont="1" applyFill="1" applyBorder="1" applyAlignment="1" applyProtection="1">
      <alignment horizontal="right" vertical="center" wrapText="1"/>
      <protection locked="0"/>
    </xf>
    <xf numFmtId="0" fontId="1" fillId="2" borderId="0" xfId="0" applyFont="1" applyFill="1" applyAlignment="1" applyProtection="1">
      <alignment horizontal="center" vertical="center" wrapText="1"/>
      <protection locked="0"/>
    </xf>
    <xf numFmtId="0" fontId="1" fillId="2" borderId="27" xfId="0" applyFont="1" applyFill="1" applyBorder="1" applyAlignment="1" applyProtection="1">
      <alignment horizontal="center" vertical="center" wrapText="1"/>
      <protection locked="0"/>
    </xf>
    <xf numFmtId="0" fontId="1" fillId="10" borderId="37" xfId="0" applyFont="1" applyFill="1" applyBorder="1" applyAlignment="1" applyProtection="1">
      <alignment horizontal="center" vertical="center" wrapText="1"/>
      <protection locked="0"/>
    </xf>
    <xf numFmtId="0" fontId="1" fillId="7" borderId="37" xfId="0" applyFont="1" applyFill="1" applyBorder="1" applyAlignment="1" applyProtection="1">
      <alignment horizontal="center" vertical="center" wrapText="1"/>
      <protection locked="0"/>
    </xf>
    <xf numFmtId="0" fontId="1" fillId="8" borderId="27" xfId="0" applyFont="1" applyFill="1" applyBorder="1" applyAlignment="1" applyProtection="1">
      <alignment horizontal="center" vertical="center" wrapText="1"/>
      <protection locked="0"/>
    </xf>
    <xf numFmtId="42" fontId="0" fillId="0" borderId="5" xfId="1" applyFont="1" applyBorder="1" applyAlignment="1" applyProtection="1">
      <alignment horizontal="right" vertical="center"/>
      <protection locked="0"/>
    </xf>
    <xf numFmtId="0" fontId="4" fillId="0" borderId="1" xfId="0" applyFont="1" applyBorder="1" applyAlignment="1" applyProtection="1">
      <alignment horizontal="left" vertical="center" wrapText="1"/>
      <protection locked="0"/>
    </xf>
    <xf numFmtId="9" fontId="4" fillId="0" borderId="2" xfId="2" applyFont="1" applyBorder="1" applyAlignment="1" applyProtection="1">
      <alignment horizontal="center" vertical="center" wrapText="1"/>
      <protection locked="0"/>
    </xf>
    <xf numFmtId="0" fontId="0" fillId="0" borderId="15" xfId="0" applyBorder="1" applyAlignment="1" applyProtection="1">
      <alignment horizontal="right" vertical="center"/>
      <protection locked="0"/>
    </xf>
    <xf numFmtId="42" fontId="0" fillId="0" borderId="1" xfId="1" applyFont="1" applyBorder="1" applyAlignment="1" applyProtection="1">
      <alignment horizontal="right" vertical="center"/>
      <protection locked="0"/>
    </xf>
    <xf numFmtId="0" fontId="4" fillId="0" borderId="3"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0" fillId="0" borderId="0" xfId="0" applyAlignment="1" applyProtection="1">
      <alignment wrapText="1"/>
      <protection locked="0"/>
    </xf>
    <xf numFmtId="0" fontId="1" fillId="9" borderId="27" xfId="0" applyFont="1" applyFill="1" applyBorder="1" applyAlignment="1" applyProtection="1">
      <alignment horizontal="center" vertical="center" wrapText="1"/>
      <protection locked="0"/>
    </xf>
    <xf numFmtId="0" fontId="1" fillId="11" borderId="27" xfId="0" applyFont="1" applyFill="1" applyBorder="1" applyAlignment="1" applyProtection="1">
      <alignment horizontal="center" vertical="center" wrapText="1"/>
      <protection locked="0"/>
    </xf>
    <xf numFmtId="0" fontId="1" fillId="2" borderId="37" xfId="0" applyFont="1" applyFill="1" applyBorder="1" applyAlignment="1" applyProtection="1">
      <alignment horizontal="center" vertical="center" wrapText="1"/>
      <protection locked="0"/>
    </xf>
    <xf numFmtId="0" fontId="4" fillId="0" borderId="5" xfId="0" applyFont="1" applyBorder="1" applyAlignment="1" applyProtection="1">
      <alignment horizontal="left" vertical="center" wrapText="1"/>
      <protection locked="0"/>
    </xf>
    <xf numFmtId="0" fontId="1" fillId="4" borderId="47" xfId="0" applyFont="1" applyFill="1" applyBorder="1" applyAlignment="1" applyProtection="1">
      <alignment horizontal="right" vertical="center" wrapText="1"/>
      <protection locked="0"/>
    </xf>
    <xf numFmtId="164" fontId="1" fillId="5" borderId="0" xfId="4" applyNumberFormat="1" applyFont="1" applyFill="1" applyBorder="1" applyAlignment="1" applyProtection="1">
      <alignment horizontal="center" wrapText="1"/>
      <protection locked="0"/>
    </xf>
    <xf numFmtId="164" fontId="4" fillId="0" borderId="25" xfId="4" applyNumberFormat="1" applyFont="1" applyBorder="1" applyAlignment="1" applyProtection="1">
      <alignment horizontal="center" vertical="center" wrapText="1"/>
      <protection locked="0"/>
    </xf>
    <xf numFmtId="164" fontId="4" fillId="0" borderId="23" xfId="4" applyNumberFormat="1" applyFont="1" applyBorder="1" applyAlignment="1" applyProtection="1">
      <alignment horizontal="center" vertical="center" wrapText="1"/>
      <protection locked="0"/>
    </xf>
    <xf numFmtId="164" fontId="4" fillId="0" borderId="26" xfId="4" applyNumberFormat="1" applyFont="1" applyBorder="1" applyAlignment="1" applyProtection="1">
      <alignment horizontal="center" vertical="center" wrapText="1"/>
      <protection locked="0"/>
    </xf>
    <xf numFmtId="164" fontId="0" fillId="0" borderId="0" xfId="4" applyNumberFormat="1" applyFont="1" applyAlignment="1" applyProtection="1">
      <alignment horizontal="center"/>
      <protection locked="0"/>
    </xf>
    <xf numFmtId="9" fontId="0" fillId="0" borderId="0" xfId="2" applyFont="1" applyProtection="1">
      <protection locked="0"/>
    </xf>
    <xf numFmtId="164" fontId="1" fillId="4" borderId="47" xfId="4" applyNumberFormat="1" applyFont="1" applyFill="1" applyBorder="1" applyAlignment="1" applyProtection="1">
      <alignment horizontal="right" vertical="center" wrapText="1"/>
      <protection locked="0"/>
    </xf>
    <xf numFmtId="164" fontId="1" fillId="8" borderId="27" xfId="4" applyNumberFormat="1" applyFont="1" applyFill="1" applyBorder="1" applyAlignment="1" applyProtection="1">
      <alignment horizontal="center" vertical="center" wrapText="1"/>
      <protection locked="0"/>
    </xf>
    <xf numFmtId="164" fontId="0" fillId="0" borderId="0" xfId="4" applyNumberFormat="1" applyFont="1" applyProtection="1">
      <protection locked="0"/>
    </xf>
    <xf numFmtId="164" fontId="1" fillId="4" borderId="48" xfId="4" applyNumberFormat="1" applyFont="1" applyFill="1" applyBorder="1" applyAlignment="1" applyProtection="1">
      <alignment horizontal="right" vertical="center" wrapText="1"/>
      <protection locked="0"/>
    </xf>
    <xf numFmtId="0" fontId="5" fillId="0" borderId="8"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9" fontId="4" fillId="0" borderId="1" xfId="2"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65" fontId="4" fillId="0" borderId="23" xfId="4" applyNumberFormat="1" applyFont="1" applyBorder="1" applyAlignment="1" applyProtection="1">
      <alignment horizontal="center" vertical="center" wrapText="1"/>
      <protection locked="0"/>
    </xf>
    <xf numFmtId="9" fontId="0" fillId="0" borderId="5" xfId="2" applyFont="1" applyBorder="1" applyAlignment="1" applyProtection="1">
      <alignment horizontal="center" vertical="center" wrapText="1"/>
      <protection locked="0"/>
    </xf>
    <xf numFmtId="1" fontId="4" fillId="0" borderId="1" xfId="2" applyNumberFormat="1" applyFont="1" applyBorder="1" applyAlignment="1" applyProtection="1">
      <alignment horizontal="center" vertical="center" wrapText="1"/>
      <protection locked="0"/>
    </xf>
    <xf numFmtId="0" fontId="11" fillId="0" borderId="7" xfId="0" applyFont="1" applyBorder="1" applyAlignment="1" applyProtection="1">
      <alignment horizontal="left" vertical="center" wrapText="1"/>
      <protection locked="0"/>
    </xf>
    <xf numFmtId="164" fontId="4" fillId="0" borderId="23" xfId="4" applyNumberFormat="1" applyFont="1" applyBorder="1" applyAlignment="1" applyProtection="1">
      <alignment vertical="center" wrapText="1"/>
      <protection locked="0"/>
    </xf>
    <xf numFmtId="42" fontId="0" fillId="0" borderId="5" xfId="1" applyFont="1" applyBorder="1" applyAlignment="1" applyProtection="1">
      <alignment vertical="center"/>
      <protection locked="0"/>
    </xf>
    <xf numFmtId="42" fontId="0" fillId="0" borderId="1" xfId="1" applyFont="1" applyBorder="1" applyAlignment="1" applyProtection="1">
      <alignment vertical="center"/>
      <protection locked="0"/>
    </xf>
    <xf numFmtId="42" fontId="0" fillId="0" borderId="5" xfId="1"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42" fontId="0" fillId="0" borderId="1" xfId="1" applyFont="1" applyBorder="1" applyAlignment="1" applyProtection="1">
      <alignment horizontal="center" vertical="center"/>
      <protection locked="0"/>
    </xf>
    <xf numFmtId="0" fontId="0" fillId="0" borderId="13" xfId="0" applyBorder="1" applyAlignment="1" applyProtection="1">
      <alignment horizontal="center" vertical="center"/>
      <protection locked="0"/>
    </xf>
    <xf numFmtId="1" fontId="0" fillId="0" borderId="15" xfId="0" applyNumberFormat="1" applyBorder="1" applyAlignment="1" applyProtection="1">
      <alignment horizontal="center" vertical="center"/>
      <protection locked="0"/>
    </xf>
    <xf numFmtId="1" fontId="4" fillId="0" borderId="26" xfId="4" applyNumberFormat="1" applyFont="1" applyBorder="1" applyAlignment="1" applyProtection="1">
      <alignment horizontal="center" vertical="center" wrapText="1"/>
      <protection locked="0"/>
    </xf>
    <xf numFmtId="0" fontId="0" fillId="0" borderId="13" xfId="0" applyBorder="1" applyAlignment="1" applyProtection="1">
      <alignment horizontal="left" vertical="center" wrapText="1"/>
      <protection locked="0"/>
    </xf>
    <xf numFmtId="1" fontId="0" fillId="0" borderId="13" xfId="4" applyNumberFormat="1" applyFont="1" applyBorder="1" applyAlignment="1" applyProtection="1">
      <alignment horizontal="center" vertical="center"/>
      <protection locked="0"/>
    </xf>
    <xf numFmtId="165" fontId="0" fillId="0" borderId="5" xfId="1" applyNumberFormat="1" applyFont="1" applyBorder="1" applyAlignment="1" applyProtection="1">
      <alignment horizontal="center" vertical="center"/>
      <protection locked="0"/>
    </xf>
    <xf numFmtId="1" fontId="4" fillId="0" borderId="23" xfId="4" applyNumberFormat="1" applyFont="1" applyFill="1" applyBorder="1" applyAlignment="1" applyProtection="1">
      <alignment horizontal="center" vertical="center" wrapText="1"/>
      <protection locked="0"/>
    </xf>
    <xf numFmtId="42" fontId="0" fillId="0" borderId="5" xfId="1" applyFont="1" applyFill="1" applyBorder="1" applyAlignment="1" applyProtection="1">
      <alignment horizontal="right" vertical="center"/>
      <protection locked="0"/>
    </xf>
    <xf numFmtId="164" fontId="4" fillId="0" borderId="23" xfId="4" applyNumberFormat="1" applyFont="1" applyFill="1" applyBorder="1" applyAlignment="1" applyProtection="1">
      <alignment horizontal="center" vertical="center" wrapText="1"/>
      <protection locked="0"/>
    </xf>
    <xf numFmtId="42" fontId="0" fillId="0" borderId="1" xfId="1" applyFont="1" applyFill="1" applyBorder="1" applyAlignment="1" applyProtection="1">
      <alignment horizontal="right" vertical="center"/>
      <protection locked="0"/>
    </xf>
    <xf numFmtId="1" fontId="0" fillId="0" borderId="15" xfId="0" applyNumberFormat="1" applyBorder="1" applyAlignment="1" applyProtection="1">
      <alignment horizontal="right" vertical="center"/>
      <protection locked="0"/>
    </xf>
    <xf numFmtId="42" fontId="0" fillId="0" borderId="5" xfId="1" applyFont="1" applyFill="1" applyBorder="1" applyAlignment="1" applyProtection="1">
      <alignment horizontal="center" vertical="center"/>
      <protection locked="0"/>
    </xf>
    <xf numFmtId="164" fontId="4" fillId="0" borderId="26" xfId="4" applyNumberFormat="1" applyFont="1" applyFill="1" applyBorder="1" applyAlignment="1" applyProtection="1">
      <alignment horizontal="center" vertical="center" wrapText="1"/>
      <protection locked="0"/>
    </xf>
    <xf numFmtId="42" fontId="0" fillId="0" borderId="1" xfId="1" applyFont="1" applyFill="1" applyBorder="1" applyAlignment="1" applyProtection="1">
      <alignment horizontal="center" vertical="center"/>
      <protection locked="0"/>
    </xf>
    <xf numFmtId="0" fontId="0" fillId="0" borderId="13" xfId="0" applyBorder="1" applyAlignment="1" applyProtection="1">
      <alignment horizontal="right" vertical="center"/>
      <protection locked="0"/>
    </xf>
    <xf numFmtId="0" fontId="4" fillId="0" borderId="14" xfId="0" applyFont="1" applyBorder="1" applyAlignment="1" applyProtection="1">
      <alignment horizontal="center" vertical="center" wrapText="1"/>
      <protection locked="0"/>
    </xf>
    <xf numFmtId="9" fontId="4" fillId="0" borderId="52" xfId="2" applyFont="1" applyBorder="1" applyAlignment="1" applyProtection="1">
      <alignment horizontal="center" vertical="center" wrapText="1"/>
      <protection locked="0"/>
    </xf>
    <xf numFmtId="0" fontId="0" fillId="0" borderId="53" xfId="0" applyBorder="1" applyAlignment="1" applyProtection="1">
      <alignment horizontal="center" vertical="center"/>
      <protection locked="0"/>
    </xf>
    <xf numFmtId="42" fontId="0" fillId="0" borderId="4" xfId="1" applyFont="1" applyBorder="1" applyAlignment="1" applyProtection="1">
      <alignment horizontal="center" vertical="center"/>
      <protection locked="0"/>
    </xf>
    <xf numFmtId="9" fontId="4" fillId="0" borderId="54" xfId="2" applyFont="1" applyBorder="1" applyAlignment="1" applyProtection="1">
      <alignment horizontal="center" vertical="center" wrapText="1"/>
      <protection locked="0"/>
    </xf>
    <xf numFmtId="164" fontId="4" fillId="0" borderId="55" xfId="4" applyNumberFormat="1" applyFont="1" applyBorder="1" applyAlignment="1" applyProtection="1">
      <alignment horizontal="center" vertical="center" wrapText="1"/>
      <protection locked="0"/>
    </xf>
    <xf numFmtId="0" fontId="4" fillId="0" borderId="56" xfId="0" applyFont="1" applyBorder="1" applyAlignment="1" applyProtection="1">
      <alignment horizontal="left" vertical="center" wrapText="1"/>
      <protection locked="0"/>
    </xf>
    <xf numFmtId="0" fontId="4" fillId="0" borderId="4"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1" fontId="4" fillId="0" borderId="57" xfId="4" applyNumberFormat="1" applyFont="1" applyBorder="1" applyAlignment="1" applyProtection="1">
      <alignment horizontal="center" vertical="center" wrapText="1"/>
      <protection locked="0"/>
    </xf>
    <xf numFmtId="42" fontId="0" fillId="0" borderId="58" xfId="1" applyFont="1" applyBorder="1" applyAlignment="1" applyProtection="1">
      <alignment horizontal="center" vertical="center"/>
      <protection locked="0"/>
    </xf>
    <xf numFmtId="42" fontId="0" fillId="0" borderId="59" xfId="1" applyFont="1" applyBorder="1" applyAlignment="1" applyProtection="1">
      <alignment horizontal="center" vertical="center"/>
      <protection locked="0"/>
    </xf>
    <xf numFmtId="1" fontId="4" fillId="0" borderId="61" xfId="4" applyNumberFormat="1" applyFont="1" applyBorder="1" applyAlignment="1" applyProtection="1">
      <alignment horizontal="center" vertical="center" wrapText="1"/>
      <protection locked="0"/>
    </xf>
    <xf numFmtId="42" fontId="0" fillId="0" borderId="60" xfId="1" applyFont="1" applyBorder="1" applyAlignment="1" applyProtection="1">
      <alignment horizontal="center" vertical="center"/>
      <protection locked="0"/>
    </xf>
    <xf numFmtId="9" fontId="0" fillId="0" borderId="5" xfId="2" applyFont="1" applyBorder="1" applyAlignment="1" applyProtection="1">
      <alignment vertical="center" wrapText="1"/>
      <protection locked="0"/>
    </xf>
    <xf numFmtId="0" fontId="9" fillId="2" borderId="49" xfId="0" applyFont="1" applyFill="1" applyBorder="1" applyAlignment="1" applyProtection="1">
      <alignment horizontal="center"/>
      <protection locked="0"/>
    </xf>
    <xf numFmtId="0" fontId="1" fillId="5" borderId="0" xfId="0" applyFont="1" applyFill="1" applyAlignment="1" applyProtection="1">
      <alignment horizontal="center" wrapText="1"/>
      <protection locked="0"/>
    </xf>
    <xf numFmtId="0" fontId="0" fillId="0" borderId="0" xfId="0" applyAlignment="1" applyProtection="1">
      <alignment horizontal="center" vertical="center"/>
      <protection locked="0"/>
    </xf>
    <xf numFmtId="9" fontId="0" fillId="0" borderId="5" xfId="2" applyFont="1" applyBorder="1" applyAlignment="1" applyProtection="1">
      <alignment horizontal="left" vertical="center" wrapText="1"/>
      <protection locked="0"/>
    </xf>
    <xf numFmtId="0" fontId="4" fillId="13" borderId="1" xfId="0" applyFont="1" applyFill="1" applyBorder="1" applyAlignment="1" applyProtection="1">
      <alignment horizontal="left" vertical="center" wrapText="1"/>
      <protection locked="0"/>
    </xf>
    <xf numFmtId="0" fontId="4" fillId="13" borderId="1" xfId="0" applyFont="1" applyFill="1" applyBorder="1" applyAlignment="1" applyProtection="1">
      <alignment horizontal="center" vertical="center" wrapText="1"/>
      <protection locked="0"/>
    </xf>
    <xf numFmtId="9" fontId="4" fillId="13" borderId="2" xfId="2" applyFont="1" applyFill="1" applyBorder="1" applyAlignment="1" applyProtection="1">
      <alignment horizontal="center" vertical="center" wrapText="1"/>
      <protection locked="0"/>
    </xf>
    <xf numFmtId="0" fontId="0" fillId="13" borderId="13" xfId="0" applyFill="1" applyBorder="1" applyAlignment="1" applyProtection="1">
      <alignment horizontal="center" vertical="center"/>
      <protection locked="0"/>
    </xf>
    <xf numFmtId="42" fontId="0" fillId="13" borderId="5" xfId="1" applyFont="1" applyFill="1" applyBorder="1" applyAlignment="1" applyProtection="1">
      <alignment horizontal="right" vertical="center"/>
      <protection locked="0"/>
    </xf>
    <xf numFmtId="165" fontId="4" fillId="13" borderId="23" xfId="4" applyNumberFormat="1" applyFont="1" applyFill="1" applyBorder="1" applyAlignment="1" applyProtection="1">
      <alignment horizontal="center" vertical="center" wrapText="1"/>
      <protection locked="0"/>
    </xf>
    <xf numFmtId="9" fontId="0" fillId="13" borderId="14" xfId="2" applyFont="1" applyFill="1" applyBorder="1" applyAlignment="1" applyProtection="1">
      <alignment horizontal="center" vertical="center"/>
    </xf>
    <xf numFmtId="9" fontId="0" fillId="13" borderId="13" xfId="0" applyNumberFormat="1" applyFill="1" applyBorder="1" applyAlignment="1">
      <alignment horizontal="center" vertical="center"/>
    </xf>
    <xf numFmtId="0" fontId="0" fillId="13" borderId="13" xfId="0" applyFill="1" applyBorder="1" applyAlignment="1" applyProtection="1">
      <alignment horizontal="left" vertical="center" wrapText="1"/>
      <protection locked="0"/>
    </xf>
    <xf numFmtId="1" fontId="0" fillId="13" borderId="13" xfId="4" applyNumberFormat="1" applyFont="1" applyFill="1" applyBorder="1" applyAlignment="1" applyProtection="1">
      <alignment horizontal="center" vertical="center"/>
      <protection locked="0"/>
    </xf>
    <xf numFmtId="165" fontId="0" fillId="13" borderId="5" xfId="1" applyNumberFormat="1" applyFont="1" applyFill="1" applyBorder="1" applyAlignment="1" applyProtection="1">
      <alignment horizontal="center" vertical="center"/>
      <protection locked="0"/>
    </xf>
    <xf numFmtId="9" fontId="0" fillId="13" borderId="14" xfId="2" applyFont="1" applyFill="1" applyBorder="1" applyAlignment="1" applyProtection="1">
      <alignment horizontal="center" vertical="center"/>
      <protection locked="0"/>
    </xf>
    <xf numFmtId="9" fontId="0" fillId="13" borderId="13" xfId="0" applyNumberFormat="1" applyFill="1" applyBorder="1" applyAlignment="1" applyProtection="1">
      <alignment horizontal="center" vertical="center"/>
      <protection locked="0"/>
    </xf>
    <xf numFmtId="9" fontId="0" fillId="13" borderId="5" xfId="2" applyFont="1" applyFill="1" applyBorder="1" applyAlignment="1" applyProtection="1">
      <alignment horizontal="center" vertical="center" wrapText="1"/>
      <protection locked="0"/>
    </xf>
    <xf numFmtId="0" fontId="0" fillId="13" borderId="0" xfId="0" applyFill="1" applyProtection="1">
      <protection locked="0"/>
    </xf>
    <xf numFmtId="164" fontId="4" fillId="14" borderId="62" xfId="4" applyNumberFormat="1" applyFont="1" applyFill="1" applyBorder="1" applyAlignment="1" applyProtection="1">
      <alignment horizontal="center" vertical="center" wrapText="1"/>
      <protection locked="0"/>
    </xf>
    <xf numFmtId="9" fontId="4" fillId="0" borderId="2" xfId="2" applyFont="1" applyFill="1"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42" fontId="0" fillId="0" borderId="14" xfId="1" applyFont="1" applyBorder="1" applyAlignment="1" applyProtection="1">
      <alignment horizontal="right" vertical="center"/>
      <protection locked="0"/>
    </xf>
    <xf numFmtId="42" fontId="0" fillId="0" borderId="0" xfId="1" applyFont="1" applyBorder="1" applyAlignment="1" applyProtection="1">
      <alignment horizontal="right" vertical="center"/>
      <protection locked="0"/>
    </xf>
    <xf numFmtId="9" fontId="8" fillId="15" borderId="65" xfId="2" applyFont="1" applyFill="1" applyBorder="1" applyAlignment="1" applyProtection="1">
      <alignment horizontal="center" vertical="center" wrapText="1"/>
      <protection locked="0"/>
    </xf>
    <xf numFmtId="42" fontId="0" fillId="17" borderId="5" xfId="1" applyFont="1" applyFill="1" applyBorder="1" applyAlignment="1" applyProtection="1">
      <alignment horizontal="right" vertical="center"/>
      <protection locked="0"/>
    </xf>
    <xf numFmtId="42" fontId="0" fillId="0" borderId="13" xfId="0" applyNumberFormat="1" applyBorder="1" applyAlignment="1" applyProtection="1">
      <alignment horizontal="center" vertical="center"/>
      <protection locked="0"/>
    </xf>
    <xf numFmtId="3" fontId="0" fillId="0" borderId="0" xfId="0" applyNumberFormat="1" applyProtection="1">
      <protection locked="0"/>
    </xf>
    <xf numFmtId="0" fontId="1" fillId="12" borderId="27" xfId="0" applyFont="1" applyFill="1" applyBorder="1" applyAlignment="1" applyProtection="1">
      <alignment horizontal="center" vertical="center" wrapText="1"/>
      <protection locked="0"/>
    </xf>
    <xf numFmtId="42" fontId="0" fillId="17" borderId="14" xfId="1" applyFont="1" applyFill="1" applyBorder="1" applyAlignment="1" applyProtection="1">
      <alignment horizontal="right" vertical="center"/>
      <protection locked="0"/>
    </xf>
    <xf numFmtId="0" fontId="17" fillId="0" borderId="0" xfId="0" applyFont="1"/>
    <xf numFmtId="0" fontId="17" fillId="0" borderId="0" xfId="0" applyFont="1" applyAlignment="1">
      <alignment horizontal="center"/>
    </xf>
    <xf numFmtId="42" fontId="0" fillId="0" borderId="0" xfId="0" applyNumberFormat="1" applyAlignment="1" applyProtection="1">
      <alignment horizontal="center" vertical="center"/>
      <protection locked="0"/>
    </xf>
    <xf numFmtId="0" fontId="11" fillId="0" borderId="77" xfId="0" applyFont="1" applyBorder="1" applyAlignment="1" applyProtection="1">
      <alignment horizontal="left" vertical="center" wrapText="1"/>
      <protection locked="0"/>
    </xf>
    <xf numFmtId="0" fontId="11" fillId="0" borderId="79" xfId="0" applyFont="1" applyBorder="1" applyAlignment="1" applyProtection="1">
      <alignment horizontal="center" vertical="center" wrapText="1"/>
      <protection locked="0"/>
    </xf>
    <xf numFmtId="0" fontId="11" fillId="0" borderId="78" xfId="0" applyFont="1" applyBorder="1" applyAlignment="1" applyProtection="1">
      <alignment horizontal="left" vertical="center" wrapText="1"/>
      <protection locked="0"/>
    </xf>
    <xf numFmtId="0" fontId="11" fillId="0" borderId="80" xfId="0" applyFont="1" applyBorder="1" applyAlignment="1" applyProtection="1">
      <alignment horizontal="left" vertical="center" wrapText="1"/>
      <protection locked="0"/>
    </xf>
    <xf numFmtId="9" fontId="8" fillId="20" borderId="70" xfId="2" applyFont="1" applyFill="1" applyBorder="1" applyAlignment="1" applyProtection="1">
      <alignment horizontal="center" vertical="center" wrapText="1"/>
      <protection locked="0"/>
    </xf>
    <xf numFmtId="9" fontId="8" fillId="20" borderId="81" xfId="2" applyFont="1" applyFill="1" applyBorder="1" applyAlignment="1" applyProtection="1">
      <alignment horizontal="center" vertical="center" wrapText="1"/>
      <protection locked="0"/>
    </xf>
    <xf numFmtId="10" fontId="0" fillId="2" borderId="14" xfId="2" applyNumberFormat="1" applyFont="1" applyFill="1" applyBorder="1" applyAlignment="1" applyProtection="1">
      <alignment horizontal="center" vertical="center"/>
    </xf>
    <xf numFmtId="166" fontId="1" fillId="2" borderId="0" xfId="4" applyNumberFormat="1" applyFont="1" applyFill="1" applyAlignment="1" applyProtection="1">
      <alignment horizontal="center" vertical="center" wrapText="1"/>
      <protection locked="0"/>
    </xf>
    <xf numFmtId="166" fontId="0" fillId="0" borderId="0" xfId="4" applyNumberFormat="1" applyFont="1" applyProtection="1">
      <protection locked="0"/>
    </xf>
    <xf numFmtId="167" fontId="1" fillId="2" borderId="0" xfId="5" applyNumberFormat="1" applyFont="1" applyFill="1" applyAlignment="1" applyProtection="1">
      <alignment horizontal="center" vertical="center" wrapText="1"/>
      <protection locked="0"/>
    </xf>
    <xf numFmtId="167" fontId="0" fillId="13" borderId="13" xfId="5" applyNumberFormat="1" applyFont="1" applyFill="1" applyBorder="1" applyAlignment="1">
      <alignment horizontal="center" vertical="center"/>
    </xf>
    <xf numFmtId="167" fontId="0" fillId="0" borderId="0" xfId="5" applyNumberFormat="1" applyFont="1" applyProtection="1">
      <protection locked="0"/>
    </xf>
    <xf numFmtId="167" fontId="0" fillId="2" borderId="13" xfId="5" applyNumberFormat="1" applyFont="1" applyFill="1" applyBorder="1" applyAlignment="1">
      <alignment horizontal="center" vertical="center"/>
    </xf>
    <xf numFmtId="3" fontId="0" fillId="0" borderId="13" xfId="0" applyNumberFormat="1" applyBorder="1" applyAlignment="1" applyProtection="1">
      <alignment horizontal="center" vertical="center"/>
      <protection locked="0"/>
    </xf>
    <xf numFmtId="0" fontId="15" fillId="0" borderId="71" xfId="0" applyFont="1" applyBorder="1" applyAlignment="1">
      <alignment horizontal="center" vertical="center"/>
    </xf>
    <xf numFmtId="168" fontId="0" fillId="0" borderId="5" xfId="1" applyNumberFormat="1" applyFont="1" applyBorder="1" applyAlignment="1" applyProtection="1">
      <alignment horizontal="right" vertical="center"/>
      <protection locked="0"/>
    </xf>
    <xf numFmtId="0" fontId="20" fillId="0" borderId="13" xfId="0" applyFont="1" applyBorder="1" applyAlignment="1" applyProtection="1">
      <alignment horizontal="left" vertical="center" wrapText="1"/>
      <protection locked="0"/>
    </xf>
    <xf numFmtId="0" fontId="21" fillId="0" borderId="13" xfId="0" applyFont="1" applyBorder="1" applyAlignment="1" applyProtection="1">
      <alignment horizontal="left" vertical="top" wrapText="1"/>
      <protection locked="0"/>
    </xf>
    <xf numFmtId="0" fontId="20" fillId="0" borderId="13" xfId="0" applyFont="1" applyBorder="1" applyAlignment="1" applyProtection="1">
      <alignment horizontal="justify" vertical="center"/>
      <protection locked="0"/>
    </xf>
    <xf numFmtId="0" fontId="20" fillId="0" borderId="13" xfId="0" applyFont="1" applyBorder="1" applyAlignment="1" applyProtection="1">
      <alignment horizontal="justify" vertical="top"/>
      <protection locked="0"/>
    </xf>
    <xf numFmtId="0" fontId="21" fillId="0" borderId="71" xfId="0" applyFont="1" applyBorder="1" applyAlignment="1">
      <alignment vertical="center" wrapText="1"/>
    </xf>
    <xf numFmtId="0" fontId="21" fillId="0" borderId="72" xfId="0" applyFont="1" applyBorder="1" applyAlignment="1">
      <alignment wrapText="1"/>
    </xf>
    <xf numFmtId="0" fontId="10" fillId="2" borderId="50" xfId="0" applyFont="1" applyFill="1" applyBorder="1" applyAlignment="1" applyProtection="1">
      <alignment horizontal="left" wrapText="1"/>
      <protection locked="0"/>
    </xf>
    <xf numFmtId="167" fontId="0" fillId="2" borderId="82" xfId="5" applyNumberFormat="1" applyFont="1" applyFill="1" applyBorder="1" applyAlignment="1">
      <alignment horizontal="center" vertical="center"/>
    </xf>
    <xf numFmtId="0" fontId="16" fillId="16" borderId="83" xfId="0" applyFont="1" applyFill="1" applyBorder="1" applyAlignment="1">
      <alignment horizontal="center" vertical="center" wrapText="1"/>
    </xf>
    <xf numFmtId="167" fontId="16" fillId="16" borderId="83" xfId="5" applyNumberFormat="1" applyFont="1" applyFill="1" applyBorder="1" applyAlignment="1">
      <alignment horizontal="center" vertical="center" wrapText="1"/>
    </xf>
    <xf numFmtId="166" fontId="16" fillId="16" borderId="83" xfId="4" applyNumberFormat="1" applyFont="1" applyFill="1" applyBorder="1" applyAlignment="1">
      <alignment horizontal="center" vertical="center" wrapText="1"/>
    </xf>
    <xf numFmtId="0" fontId="10" fillId="2" borderId="50" xfId="0" applyFont="1" applyFill="1" applyBorder="1" applyAlignment="1" applyProtection="1">
      <alignment horizontal="center" wrapText="1"/>
      <protection locked="0"/>
    </xf>
    <xf numFmtId="0" fontId="9" fillId="2" borderId="50" xfId="0" applyFont="1" applyFill="1" applyBorder="1" applyAlignment="1" applyProtection="1">
      <alignment horizontal="center"/>
      <protection locked="0"/>
    </xf>
    <xf numFmtId="0" fontId="23" fillId="2" borderId="49" xfId="0" applyFont="1" applyFill="1" applyBorder="1" applyAlignment="1" applyProtection="1">
      <alignment horizontal="center"/>
      <protection locked="0"/>
    </xf>
    <xf numFmtId="0" fontId="23" fillId="2" borderId="50" xfId="0" applyFont="1" applyFill="1" applyBorder="1" applyAlignment="1" applyProtection="1">
      <alignment horizontal="center"/>
      <protection locked="0"/>
    </xf>
    <xf numFmtId="0" fontId="24" fillId="0" borderId="71" xfId="0" applyFont="1" applyBorder="1" applyAlignment="1">
      <alignment horizontal="left" vertical="top" wrapText="1"/>
    </xf>
    <xf numFmtId="0" fontId="25" fillId="0" borderId="71" xfId="0" applyFont="1" applyBorder="1" applyAlignment="1">
      <alignment horizontal="left" vertical="top" wrapText="1"/>
    </xf>
    <xf numFmtId="0" fontId="26" fillId="0" borderId="86" xfId="0" applyFont="1" applyBorder="1" applyAlignment="1">
      <alignment horizontal="left" vertical="center" wrapText="1"/>
    </xf>
    <xf numFmtId="0" fontId="27" fillId="0" borderId="87" xfId="0" applyFont="1" applyBorder="1" applyAlignment="1">
      <alignment horizontal="left" vertical="center" wrapText="1"/>
    </xf>
    <xf numFmtId="0" fontId="27" fillId="0" borderId="86" xfId="0" applyFont="1" applyBorder="1" applyAlignment="1">
      <alignment horizontal="left" vertical="center" wrapText="1"/>
    </xf>
    <xf numFmtId="0" fontId="15" fillId="0" borderId="71" xfId="0" applyFont="1" applyBorder="1" applyAlignment="1">
      <alignment horizontal="left" vertical="center"/>
    </xf>
    <xf numFmtId="0" fontId="15" fillId="0" borderId="72" xfId="0" applyFont="1" applyBorder="1" applyAlignment="1">
      <alignment horizontal="left" vertical="center"/>
    </xf>
    <xf numFmtId="0" fontId="15" fillId="0" borderId="89" xfId="0" applyFont="1" applyBorder="1" applyAlignment="1">
      <alignment horizontal="left" vertical="center"/>
    </xf>
    <xf numFmtId="0" fontId="27" fillId="0" borderId="88" xfId="0" applyFont="1" applyBorder="1" applyAlignment="1">
      <alignment horizontal="center" vertical="center" wrapText="1"/>
    </xf>
    <xf numFmtId="0" fontId="29" fillId="0" borderId="71" xfId="0" applyFont="1" applyBorder="1" applyAlignment="1">
      <alignment horizontal="left" vertical="center"/>
    </xf>
    <xf numFmtId="0" fontId="29" fillId="0" borderId="71" xfId="0" applyFont="1" applyBorder="1" applyAlignment="1">
      <alignment horizontal="center" vertical="center"/>
    </xf>
    <xf numFmtId="168" fontId="0" fillId="0" borderId="5" xfId="1" applyNumberFormat="1" applyFont="1" applyFill="1" applyBorder="1" applyAlignment="1" applyProtection="1">
      <alignment horizontal="right" vertical="center"/>
      <protection locked="0"/>
    </xf>
    <xf numFmtId="42" fontId="0" fillId="0" borderId="14" xfId="1" applyFont="1" applyFill="1" applyBorder="1" applyAlignment="1" applyProtection="1">
      <alignment horizontal="right" vertical="center"/>
      <protection locked="0"/>
    </xf>
    <xf numFmtId="0" fontId="29" fillId="0" borderId="89" xfId="0" applyFont="1" applyBorder="1" applyAlignment="1">
      <alignment horizontal="left" vertical="center"/>
    </xf>
    <xf numFmtId="0" fontId="27" fillId="0" borderId="87" xfId="0" applyFont="1" applyBorder="1" applyAlignment="1">
      <alignment horizontal="left" vertical="top" wrapText="1"/>
    </xf>
    <xf numFmtId="0" fontId="27" fillId="0" borderId="86" xfId="0" applyFont="1" applyBorder="1" applyAlignment="1">
      <alignment horizontal="left" vertical="top" wrapText="1"/>
    </xf>
    <xf numFmtId="0" fontId="15" fillId="0" borderId="71" xfId="0" applyFont="1" applyBorder="1" applyAlignment="1">
      <alignment horizontal="left" vertical="top" wrapText="1"/>
    </xf>
    <xf numFmtId="0" fontId="15" fillId="0" borderId="89" xfId="0" applyFont="1" applyBorder="1" applyAlignment="1">
      <alignment horizontal="left" vertical="top" wrapText="1"/>
    </xf>
    <xf numFmtId="0" fontId="29" fillId="0" borderId="5" xfId="0" applyFont="1" applyBorder="1" applyAlignment="1" applyProtection="1">
      <alignment horizontal="center" vertical="center" wrapText="1"/>
      <protection locked="0"/>
    </xf>
    <xf numFmtId="2" fontId="21" fillId="0" borderId="71" xfId="0" applyNumberFormat="1" applyFont="1" applyBorder="1" applyAlignment="1">
      <alignment horizontal="left" vertical="center" wrapText="1"/>
    </xf>
    <xf numFmtId="169" fontId="0" fillId="0" borderId="5" xfId="1" applyNumberFormat="1" applyFont="1" applyBorder="1" applyAlignment="1" applyProtection="1">
      <alignment horizontal="right" vertical="center"/>
      <protection locked="0"/>
    </xf>
    <xf numFmtId="170" fontId="15" fillId="0" borderId="72" xfId="0" applyNumberFormat="1" applyFont="1" applyBorder="1" applyAlignment="1">
      <alignment horizontal="left" vertical="center"/>
    </xf>
    <xf numFmtId="44" fontId="29" fillId="0" borderId="72" xfId="5" applyFont="1" applyBorder="1" applyAlignment="1">
      <alignment horizontal="left" vertical="center"/>
    </xf>
    <xf numFmtId="3" fontId="15" fillId="0" borderId="72" xfId="0" applyNumberFormat="1" applyFont="1" applyBorder="1" applyAlignment="1">
      <alignment horizontal="left" vertical="top" wrapText="1"/>
    </xf>
    <xf numFmtId="44" fontId="15" fillId="0" borderId="72" xfId="5" applyFont="1" applyBorder="1" applyAlignment="1">
      <alignment horizontal="left" vertical="center"/>
    </xf>
    <xf numFmtId="42" fontId="0" fillId="17" borderId="14" xfId="1" applyFont="1" applyFill="1" applyBorder="1" applyAlignment="1" applyProtection="1">
      <alignment horizontal="center" vertical="center"/>
      <protection locked="0"/>
    </xf>
    <xf numFmtId="0" fontId="21" fillId="0" borderId="71" xfId="0" applyFont="1" applyBorder="1" applyAlignment="1">
      <alignment wrapText="1"/>
    </xf>
    <xf numFmtId="9" fontId="8" fillId="2" borderId="84" xfId="2" applyFont="1" applyFill="1" applyBorder="1" applyAlignment="1" applyProtection="1">
      <alignment horizontal="center" vertical="center" wrapText="1"/>
      <protection locked="0"/>
    </xf>
    <xf numFmtId="42" fontId="0" fillId="17" borderId="91" xfId="1" applyFont="1" applyFill="1" applyBorder="1" applyAlignment="1" applyProtection="1">
      <alignment horizontal="right" vertical="center"/>
      <protection locked="0"/>
    </xf>
    <xf numFmtId="9" fontId="8" fillId="2" borderId="85" xfId="2" applyFont="1" applyFill="1" applyBorder="1" applyAlignment="1" applyProtection="1">
      <alignment horizontal="center" vertical="center" wrapText="1"/>
      <protection locked="0"/>
    </xf>
    <xf numFmtId="10" fontId="15" fillId="21" borderId="90" xfId="0" applyNumberFormat="1" applyFont="1" applyFill="1" applyBorder="1" applyAlignment="1">
      <alignment horizontal="left" vertical="center"/>
    </xf>
    <xf numFmtId="10" fontId="29" fillId="2" borderId="90" xfId="0" applyNumberFormat="1" applyFont="1" applyFill="1" applyBorder="1" applyAlignment="1">
      <alignment horizontal="left" vertical="center"/>
    </xf>
    <xf numFmtId="10" fontId="15" fillId="2" borderId="90" xfId="0" applyNumberFormat="1" applyFont="1" applyFill="1" applyBorder="1" applyAlignment="1">
      <alignment horizontal="center" vertical="top" wrapText="1"/>
    </xf>
    <xf numFmtId="3" fontId="0" fillId="0" borderId="13" xfId="0" applyNumberFormat="1" applyBorder="1" applyAlignment="1" applyProtection="1">
      <alignment horizontal="center" vertical="center" wrapText="1"/>
      <protection locked="0"/>
    </xf>
    <xf numFmtId="171" fontId="0" fillId="0" borderId="13" xfId="4" applyNumberFormat="1" applyFont="1" applyBorder="1" applyAlignment="1" applyProtection="1">
      <alignment horizontal="center" vertical="center"/>
      <protection locked="0"/>
    </xf>
    <xf numFmtId="164" fontId="0" fillId="0" borderId="13" xfId="4" applyNumberFormat="1" applyFont="1" applyBorder="1" applyAlignment="1" applyProtection="1">
      <alignment horizontal="center" vertical="center"/>
      <protection locked="0"/>
    </xf>
    <xf numFmtId="43" fontId="0" fillId="0" borderId="13" xfId="4" applyFont="1" applyBorder="1" applyAlignment="1" applyProtection="1">
      <alignment horizontal="center" vertical="center"/>
      <protection locked="0"/>
    </xf>
    <xf numFmtId="0" fontId="15" fillId="0" borderId="71" xfId="0" applyFont="1" applyBorder="1" applyAlignment="1">
      <alignment horizontal="center" vertical="center" wrapText="1"/>
    </xf>
    <xf numFmtId="0" fontId="9" fillId="2" borderId="49" xfId="0" applyFont="1" applyFill="1" applyBorder="1" applyAlignment="1" applyProtection="1">
      <alignment horizontal="center" vertical="center"/>
      <protection locked="0"/>
    </xf>
    <xf numFmtId="0" fontId="9" fillId="2" borderId="50" xfId="0" applyFont="1" applyFill="1" applyBorder="1" applyAlignment="1" applyProtection="1">
      <alignment horizontal="center" vertical="center"/>
      <protection locked="0"/>
    </xf>
    <xf numFmtId="10" fontId="15" fillId="2" borderId="90" xfId="0" applyNumberFormat="1" applyFont="1" applyFill="1" applyBorder="1" applyAlignment="1">
      <alignment horizontal="center" vertical="center" wrapText="1"/>
    </xf>
    <xf numFmtId="0" fontId="10" fillId="2" borderId="50" xfId="0" applyFont="1" applyFill="1" applyBorder="1" applyAlignment="1" applyProtection="1">
      <alignment horizontal="center" vertical="center" wrapText="1"/>
      <protection locked="0"/>
    </xf>
    <xf numFmtId="10" fontId="15" fillId="21" borderId="90" xfId="0" applyNumberFormat="1" applyFont="1" applyFill="1" applyBorder="1" applyAlignment="1">
      <alignment horizontal="center" vertical="center"/>
    </xf>
    <xf numFmtId="10" fontId="29" fillId="2" borderId="90" xfId="0" applyNumberFormat="1" applyFont="1" applyFill="1" applyBorder="1" applyAlignment="1">
      <alignment horizontal="center" vertical="center"/>
    </xf>
    <xf numFmtId="0" fontId="20" fillId="0" borderId="13" xfId="0" applyFont="1" applyBorder="1" applyAlignment="1" applyProtection="1">
      <alignment horizontal="left" vertical="top" wrapText="1"/>
      <protection locked="0"/>
    </xf>
    <xf numFmtId="0" fontId="21" fillId="0" borderId="71" xfId="0" applyFont="1" applyBorder="1" applyAlignment="1">
      <alignment vertical="top" wrapText="1"/>
    </xf>
    <xf numFmtId="0" fontId="21" fillId="0" borderId="71" xfId="0" applyFont="1" applyBorder="1" applyAlignment="1">
      <alignment horizontal="left" vertical="top" wrapText="1"/>
    </xf>
    <xf numFmtId="0" fontId="20" fillId="0" borderId="13" xfId="0" applyFont="1" applyBorder="1" applyAlignment="1" applyProtection="1">
      <alignment horizontal="justify" vertical="top" wrapText="1"/>
      <protection locked="0"/>
    </xf>
    <xf numFmtId="0" fontId="28" fillId="0" borderId="71" xfId="0" applyFont="1" applyBorder="1" applyAlignment="1">
      <alignment vertical="top" wrapText="1"/>
    </xf>
    <xf numFmtId="0" fontId="28" fillId="0" borderId="71" xfId="0" applyFont="1" applyBorder="1" applyAlignment="1">
      <alignment horizontal="left" vertical="top" wrapText="1"/>
    </xf>
    <xf numFmtId="0" fontId="21" fillId="0" borderId="72" xfId="0" applyFont="1" applyBorder="1" applyAlignment="1">
      <alignment vertical="top" wrapText="1"/>
    </xf>
    <xf numFmtId="0" fontId="20" fillId="0" borderId="13" xfId="0" applyFont="1" applyBorder="1" applyAlignment="1" applyProtection="1">
      <alignment horizontal="justify" vertical="center" wrapText="1"/>
      <protection locked="0"/>
    </xf>
    <xf numFmtId="0" fontId="1" fillId="9" borderId="36" xfId="0" applyFont="1" applyFill="1" applyBorder="1" applyAlignment="1" applyProtection="1">
      <alignment horizontal="center" vertical="center" wrapText="1"/>
      <protection locked="0"/>
    </xf>
    <xf numFmtId="0" fontId="1" fillId="9" borderId="0" xfId="0" applyFont="1" applyFill="1" applyAlignment="1" applyProtection="1">
      <alignment horizontal="center" vertical="center" wrapText="1"/>
      <protection locked="0"/>
    </xf>
    <xf numFmtId="0" fontId="1" fillId="8" borderId="44" xfId="0" applyFont="1" applyFill="1" applyBorder="1" applyAlignment="1" applyProtection="1">
      <alignment horizontal="center" vertical="center" wrapText="1"/>
      <protection locked="0"/>
    </xf>
    <xf numFmtId="0" fontId="1" fillId="8" borderId="45" xfId="0" applyFont="1" applyFill="1" applyBorder="1" applyAlignment="1" applyProtection="1">
      <alignment horizontal="center" vertical="center" wrapText="1"/>
      <protection locked="0"/>
    </xf>
    <xf numFmtId="0" fontId="1" fillId="2" borderId="36" xfId="0" applyFont="1" applyFill="1" applyBorder="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9" fontId="1" fillId="3" borderId="28" xfId="2" applyFont="1" applyFill="1" applyBorder="1" applyAlignment="1" applyProtection="1">
      <alignment horizontal="center" vertical="center" wrapText="1"/>
      <protection locked="0"/>
    </xf>
    <xf numFmtId="9" fontId="1" fillId="3" borderId="29" xfId="2" applyFont="1" applyFill="1" applyBorder="1" applyAlignment="1" applyProtection="1">
      <alignment horizontal="center" vertical="center" wrapText="1"/>
      <protection locked="0"/>
    </xf>
    <xf numFmtId="9" fontId="1" fillId="3" borderId="30" xfId="2" applyFont="1" applyFill="1" applyBorder="1" applyAlignment="1" applyProtection="1">
      <alignment horizontal="center" vertical="center" wrapText="1"/>
      <protection locked="0"/>
    </xf>
    <xf numFmtId="9" fontId="1" fillId="3" borderId="31" xfId="2" applyFont="1" applyFill="1" applyBorder="1" applyAlignment="1" applyProtection="1">
      <alignment horizontal="center" vertical="center" wrapText="1"/>
      <protection locked="0"/>
    </xf>
    <xf numFmtId="164" fontId="1" fillId="3" borderId="34" xfId="4" applyNumberFormat="1" applyFont="1" applyFill="1" applyBorder="1" applyAlignment="1" applyProtection="1">
      <alignment horizontal="center" vertical="center" wrapText="1"/>
      <protection locked="0"/>
    </xf>
    <xf numFmtId="164" fontId="1" fillId="3" borderId="35" xfId="4" applyNumberFormat="1" applyFont="1" applyFill="1" applyBorder="1" applyAlignment="1" applyProtection="1">
      <alignment horizontal="center" vertical="center" wrapText="1"/>
      <protection locked="0"/>
    </xf>
    <xf numFmtId="164" fontId="1" fillId="3" borderId="32" xfId="4" applyNumberFormat="1" applyFont="1" applyFill="1" applyBorder="1" applyAlignment="1" applyProtection="1">
      <alignment horizontal="center" vertical="center" wrapText="1"/>
      <protection locked="0"/>
    </xf>
    <xf numFmtId="164" fontId="1" fillId="3" borderId="33" xfId="4" applyNumberFormat="1" applyFont="1" applyFill="1" applyBorder="1" applyAlignment="1" applyProtection="1">
      <alignment horizontal="center" vertical="center" wrapText="1"/>
      <protection locked="0"/>
    </xf>
    <xf numFmtId="0" fontId="1" fillId="4" borderId="36"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46" xfId="0" applyFont="1" applyFill="1" applyBorder="1" applyAlignment="1" applyProtection="1">
      <alignment horizontal="center" vertical="center" wrapText="1"/>
      <protection locked="0"/>
    </xf>
    <xf numFmtId="0" fontId="8" fillId="8" borderId="36" xfId="0" applyFont="1" applyFill="1" applyBorder="1" applyAlignment="1" applyProtection="1">
      <alignment horizontal="center" vertical="center" wrapText="1"/>
      <protection locked="0"/>
    </xf>
    <xf numFmtId="0" fontId="8" fillId="8" borderId="0" xfId="0" applyFont="1" applyFill="1" applyAlignment="1" applyProtection="1">
      <alignment horizontal="center" vertical="center" wrapText="1"/>
      <protection locked="0"/>
    </xf>
    <xf numFmtId="0" fontId="1" fillId="2" borderId="46" xfId="0" applyFont="1" applyFill="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1" fillId="3" borderId="22" xfId="0" applyFont="1" applyFill="1" applyBorder="1" applyAlignment="1" applyProtection="1">
      <alignment horizontal="center" vertical="center" wrapText="1"/>
      <protection locked="0"/>
    </xf>
    <xf numFmtId="0" fontId="1" fillId="3" borderId="18"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16" xfId="0" applyFont="1" applyFill="1" applyBorder="1" applyAlignment="1" applyProtection="1">
      <alignment horizontal="center" vertical="center" wrapText="1"/>
      <protection locked="0"/>
    </xf>
    <xf numFmtId="0" fontId="0" fillId="0" borderId="51" xfId="0" applyBorder="1" applyAlignment="1" applyProtection="1">
      <alignment horizontal="justify" vertical="center"/>
      <protection locked="0"/>
    </xf>
    <xf numFmtId="0" fontId="0" fillId="0" borderId="13" xfId="0" applyBorder="1" applyAlignment="1" applyProtection="1">
      <alignment horizontal="justify" vertical="center"/>
      <protection locked="0"/>
    </xf>
    <xf numFmtId="0" fontId="1" fillId="5" borderId="20" xfId="0" applyFont="1" applyFill="1" applyBorder="1" applyAlignment="1" applyProtection="1">
      <alignment horizontal="center" wrapText="1"/>
      <protection locked="0"/>
    </xf>
    <xf numFmtId="0" fontId="1" fillId="5" borderId="21" xfId="0" applyFont="1" applyFill="1" applyBorder="1" applyAlignment="1" applyProtection="1">
      <alignment horizontal="center" wrapText="1"/>
      <protection locked="0"/>
    </xf>
    <xf numFmtId="9" fontId="8" fillId="3" borderId="18" xfId="2" applyFont="1" applyFill="1" applyBorder="1" applyAlignment="1" applyProtection="1">
      <alignment horizontal="center" vertical="center" wrapText="1"/>
      <protection locked="0"/>
    </xf>
    <xf numFmtId="9" fontId="8" fillId="3" borderId="5" xfId="2" applyFont="1" applyFill="1" applyBorder="1" applyAlignment="1" applyProtection="1">
      <alignment horizontal="center" vertical="center" wrapText="1"/>
      <protection locked="0"/>
    </xf>
    <xf numFmtId="9" fontId="8" fillId="3" borderId="1" xfId="2" applyFont="1" applyFill="1" applyBorder="1" applyAlignment="1" applyProtection="1">
      <alignment horizontal="center" vertical="center" wrapText="1"/>
      <protection locked="0"/>
    </xf>
    <xf numFmtId="9" fontId="8" fillId="3" borderId="16" xfId="2" applyFont="1" applyFill="1" applyBorder="1" applyAlignment="1" applyProtection="1">
      <alignment horizontal="center" vertical="center" wrapText="1"/>
      <protection locked="0"/>
    </xf>
    <xf numFmtId="0" fontId="1" fillId="3" borderId="38"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39" xfId="0" applyFont="1" applyFill="1" applyBorder="1" applyAlignment="1" applyProtection="1">
      <alignment horizontal="center" vertical="center" wrapText="1"/>
      <protection locked="0"/>
    </xf>
    <xf numFmtId="9" fontId="1" fillId="3" borderId="40" xfId="2" applyFont="1" applyFill="1" applyBorder="1" applyAlignment="1" applyProtection="1">
      <alignment horizontal="center" vertical="center" wrapText="1"/>
      <protection locked="0"/>
    </xf>
    <xf numFmtId="9" fontId="1" fillId="3" borderId="41" xfId="2" applyFont="1" applyFill="1" applyBorder="1" applyAlignment="1" applyProtection="1">
      <alignment horizontal="center" vertical="center" wrapText="1"/>
      <protection locked="0"/>
    </xf>
    <xf numFmtId="9" fontId="1" fillId="3" borderId="42" xfId="2" applyFont="1" applyFill="1" applyBorder="1" applyAlignment="1" applyProtection="1">
      <alignment horizontal="center" vertical="center" wrapText="1"/>
      <protection locked="0"/>
    </xf>
    <xf numFmtId="9" fontId="1" fillId="3" borderId="43" xfId="2"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7" fillId="2" borderId="0" xfId="0" applyFont="1" applyFill="1" applyAlignment="1" applyProtection="1">
      <alignment horizontal="center" vertical="center"/>
      <protection locked="0"/>
    </xf>
    <xf numFmtId="0" fontId="1" fillId="4" borderId="47" xfId="0" applyFont="1" applyFill="1" applyBorder="1" applyAlignment="1" applyProtection="1">
      <alignment horizontal="right" vertical="center" wrapText="1"/>
      <protection locked="0"/>
    </xf>
    <xf numFmtId="0" fontId="1" fillId="4" borderId="48" xfId="0" applyFont="1" applyFill="1" applyBorder="1" applyAlignment="1" applyProtection="1">
      <alignment horizontal="right" vertical="center" wrapText="1"/>
      <protection locked="0"/>
    </xf>
    <xf numFmtId="0" fontId="9" fillId="2" borderId="47" xfId="0" applyFont="1" applyFill="1" applyBorder="1" applyAlignment="1" applyProtection="1">
      <alignment horizontal="center"/>
      <protection locked="0"/>
    </xf>
    <xf numFmtId="0" fontId="9" fillId="2" borderId="49" xfId="0" applyFont="1" applyFill="1" applyBorder="1" applyAlignment="1" applyProtection="1">
      <alignment horizontal="center"/>
      <protection locked="0"/>
    </xf>
    <xf numFmtId="0" fontId="9" fillId="2" borderId="48" xfId="0" applyFont="1" applyFill="1" applyBorder="1" applyAlignment="1" applyProtection="1">
      <alignment horizontal="center"/>
      <protection locked="0"/>
    </xf>
    <xf numFmtId="9" fontId="0" fillId="0" borderId="9" xfId="2" applyFont="1" applyBorder="1" applyAlignment="1" applyProtection="1">
      <alignment horizontal="center" vertical="center" wrapText="1"/>
      <protection locked="0"/>
    </xf>
    <xf numFmtId="9" fontId="0" fillId="0" borderId="8" xfId="2" applyFont="1" applyBorder="1" applyAlignment="1" applyProtection="1">
      <alignment horizontal="center" vertical="center" wrapText="1"/>
      <protection locked="0"/>
    </xf>
    <xf numFmtId="0" fontId="0" fillId="0" borderId="0" xfId="0" applyAlignment="1" applyProtection="1">
      <alignment horizontal="left" vertical="center" wrapText="1"/>
      <protection locked="0"/>
    </xf>
    <xf numFmtId="0" fontId="4" fillId="0" borderId="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8" fillId="7" borderId="19" xfId="0" applyFont="1" applyFill="1" applyBorder="1" applyAlignment="1" applyProtection="1">
      <alignment horizontal="center"/>
      <protection locked="0"/>
    </xf>
    <xf numFmtId="0" fontId="8" fillId="7" borderId="0" xfId="0" applyFont="1" applyFill="1" applyAlignment="1" applyProtection="1">
      <alignment horizontal="center"/>
      <protection locked="0"/>
    </xf>
    <xf numFmtId="0" fontId="10" fillId="2" borderId="50" xfId="0" applyFont="1" applyFill="1" applyBorder="1" applyAlignment="1" applyProtection="1">
      <alignment horizontal="left" wrapText="1"/>
      <protection locked="0"/>
    </xf>
    <xf numFmtId="0" fontId="6" fillId="0" borderId="9"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6" fillId="0" borderId="6" xfId="0" applyFont="1" applyBorder="1" applyAlignment="1" applyProtection="1">
      <alignment horizontal="center" vertical="center" wrapText="1"/>
      <protection locked="0"/>
    </xf>
    <xf numFmtId="9" fontId="8" fillId="15" borderId="70" xfId="2" applyFont="1" applyFill="1" applyBorder="1" applyAlignment="1" applyProtection="1">
      <alignment horizontal="center" vertical="center" wrapText="1"/>
      <protection locked="0"/>
    </xf>
    <xf numFmtId="0" fontId="1" fillId="12" borderId="69" xfId="0" applyFont="1" applyFill="1" applyBorder="1" applyAlignment="1" applyProtection="1">
      <alignment horizontal="center" vertical="center" wrapText="1"/>
      <protection locked="0"/>
    </xf>
    <xf numFmtId="0" fontId="1" fillId="12" borderId="76" xfId="0" applyFont="1" applyFill="1" applyBorder="1" applyAlignment="1" applyProtection="1">
      <alignment horizontal="center" vertical="center" wrapText="1"/>
      <protection locked="0"/>
    </xf>
    <xf numFmtId="0" fontId="19" fillId="19" borderId="73" xfId="0" applyFont="1" applyFill="1" applyBorder="1" applyAlignment="1" applyProtection="1">
      <alignment horizontal="center" vertical="center"/>
      <protection locked="0"/>
    </xf>
    <xf numFmtId="0" fontId="11" fillId="0" borderId="78" xfId="0" applyFont="1" applyBorder="1" applyAlignment="1" applyProtection="1">
      <alignment horizontal="left" vertical="center" wrapText="1"/>
      <protection locked="0"/>
    </xf>
    <xf numFmtId="0" fontId="11" fillId="0" borderId="74" xfId="0" applyFont="1" applyBorder="1" applyAlignment="1" applyProtection="1">
      <alignment horizontal="left" vertical="center" wrapText="1"/>
      <protection locked="0"/>
    </xf>
    <xf numFmtId="0" fontId="11" fillId="0" borderId="78" xfId="0" applyFont="1" applyBorder="1" applyAlignment="1" applyProtection="1">
      <alignment horizontal="center" vertical="center" wrapText="1"/>
      <protection locked="0"/>
    </xf>
    <xf numFmtId="0" fontId="11" fillId="0" borderId="74" xfId="0" applyFont="1" applyBorder="1" applyAlignment="1" applyProtection="1">
      <alignment horizontal="center" vertical="center" wrapText="1"/>
      <protection locked="0"/>
    </xf>
    <xf numFmtId="0" fontId="18" fillId="8" borderId="73" xfId="0" applyFont="1" applyFill="1" applyBorder="1" applyAlignment="1" applyProtection="1">
      <alignment horizontal="center" vertical="center" wrapText="1"/>
      <protection locked="0"/>
    </xf>
    <xf numFmtId="0" fontId="11" fillId="0" borderId="78" xfId="0" applyFont="1" applyBorder="1" applyAlignment="1" applyProtection="1">
      <alignment vertical="center" wrapText="1"/>
      <protection locked="0"/>
    </xf>
    <xf numFmtId="0" fontId="11" fillId="0" borderId="79" xfId="0" applyFont="1" applyBorder="1" applyAlignment="1" applyProtection="1">
      <alignment vertical="center" wrapText="1"/>
      <protection locked="0"/>
    </xf>
    <xf numFmtId="0" fontId="11" fillId="0" borderId="74" xfId="0" applyFont="1" applyBorder="1" applyAlignment="1" applyProtection="1">
      <alignment vertical="center" wrapText="1"/>
      <protection locked="0"/>
    </xf>
    <xf numFmtId="9" fontId="8" fillId="20" borderId="81" xfId="2" applyFont="1" applyFill="1" applyBorder="1" applyAlignment="1" applyProtection="1">
      <alignment horizontal="center" vertical="center" wrapText="1"/>
      <protection locked="0"/>
    </xf>
    <xf numFmtId="9" fontId="8" fillId="20" borderId="84" xfId="2" applyFont="1" applyFill="1" applyBorder="1" applyAlignment="1" applyProtection="1">
      <alignment horizontal="center" vertical="center" wrapText="1"/>
      <protection locked="0"/>
    </xf>
    <xf numFmtId="0" fontId="1" fillId="12" borderId="67" xfId="0" applyFont="1" applyFill="1" applyBorder="1" applyAlignment="1" applyProtection="1">
      <alignment horizontal="center" vertical="center" wrapText="1"/>
      <protection locked="0"/>
    </xf>
    <xf numFmtId="0" fontId="1" fillId="12" borderId="68" xfId="0" applyFont="1" applyFill="1" applyBorder="1" applyAlignment="1" applyProtection="1">
      <alignment horizontal="center" vertical="center" wrapText="1"/>
      <protection locked="0"/>
    </xf>
    <xf numFmtId="9" fontId="8" fillId="18" borderId="64" xfId="2" applyFont="1" applyFill="1" applyBorder="1" applyAlignment="1" applyProtection="1">
      <alignment horizontal="center" vertical="center" wrapText="1"/>
      <protection locked="0"/>
    </xf>
    <xf numFmtId="9" fontId="8" fillId="18" borderId="14" xfId="2" applyFont="1" applyFill="1" applyBorder="1" applyAlignment="1" applyProtection="1">
      <alignment horizontal="center" vertical="center" wrapText="1"/>
      <protection locked="0"/>
    </xf>
    <xf numFmtId="9" fontId="8" fillId="18" borderId="2" xfId="2" applyFont="1" applyFill="1" applyBorder="1" applyAlignment="1" applyProtection="1">
      <alignment horizontal="center" vertical="center" wrapText="1"/>
      <protection locked="0"/>
    </xf>
    <xf numFmtId="9" fontId="8" fillId="18" borderId="66" xfId="2"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9" fontId="8" fillId="15" borderId="92" xfId="2" applyFont="1" applyFill="1" applyBorder="1" applyAlignment="1" applyProtection="1">
      <alignment horizontal="center" vertical="center" wrapText="1"/>
      <protection locked="0"/>
    </xf>
    <xf numFmtId="9" fontId="8" fillId="15" borderId="93" xfId="2" applyFont="1" applyFill="1" applyBorder="1" applyAlignment="1" applyProtection="1">
      <alignment horizontal="center" vertical="center" wrapText="1"/>
      <protection locked="0"/>
    </xf>
    <xf numFmtId="9" fontId="8" fillId="15" borderId="94" xfId="2" applyFont="1" applyFill="1" applyBorder="1" applyAlignment="1" applyProtection="1">
      <alignment horizontal="center" vertical="center" wrapText="1"/>
      <protection locked="0"/>
    </xf>
    <xf numFmtId="9" fontId="8" fillId="15" borderId="81" xfId="2" applyFont="1" applyFill="1" applyBorder="1" applyAlignment="1" applyProtection="1">
      <alignment horizontal="center" vertical="center" wrapText="1"/>
      <protection locked="0"/>
    </xf>
    <xf numFmtId="9" fontId="8" fillId="15" borderId="95" xfId="2" applyFont="1" applyFill="1" applyBorder="1" applyAlignment="1" applyProtection="1">
      <alignment horizontal="center" vertical="center" wrapText="1"/>
      <protection locked="0"/>
    </xf>
    <xf numFmtId="9" fontId="8" fillId="15" borderId="96" xfId="2" applyFont="1" applyFill="1" applyBorder="1" applyAlignment="1" applyProtection="1">
      <alignment horizontal="center" vertical="center" wrapText="1"/>
      <protection locked="0"/>
    </xf>
    <xf numFmtId="0" fontId="22" fillId="2" borderId="63" xfId="0" applyFont="1" applyFill="1" applyBorder="1" applyAlignment="1" applyProtection="1">
      <alignment horizontal="center" vertical="center"/>
      <protection locked="0"/>
    </xf>
    <xf numFmtId="9" fontId="8" fillId="2" borderId="97" xfId="2" applyFont="1" applyFill="1" applyBorder="1" applyAlignment="1" applyProtection="1">
      <alignment horizontal="center" vertical="center"/>
    </xf>
    <xf numFmtId="9" fontId="8" fillId="2" borderId="75" xfId="2" applyFont="1" applyFill="1" applyBorder="1" applyAlignment="1" applyProtection="1">
      <alignment horizontal="center" vertical="center"/>
    </xf>
    <xf numFmtId="9" fontId="8" fillId="2" borderId="98" xfId="2" applyFont="1" applyFill="1" applyBorder="1" applyAlignment="1" applyProtection="1">
      <alignment horizontal="center" vertical="center"/>
    </xf>
  </cellXfs>
  <cellStyles count="6">
    <cellStyle name="Bueno" xfId="3" builtinId="26"/>
    <cellStyle name="Millares" xfId="4" builtinId="3"/>
    <cellStyle name="Moneda" xfId="5" builtinId="4"/>
    <cellStyle name="Moneda [0]" xfId="1" builtinId="7"/>
    <cellStyle name="Normal" xfId="0" builtinId="0"/>
    <cellStyle name="Porcentaje" xfId="2" builtinId="5"/>
  </cellStyles>
  <dxfs count="6">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1" defaultTableStyle="TableStyleMedium2" defaultPivotStyle="PivotStyleLight16">
    <tableStyle name="Invisible" pivot="0" table="0" count="0" xr9:uid="{DCBBA7DD-083B-41C9-9D34-831DC60AAEFA}"/>
  </tableStyles>
  <colors>
    <mruColors>
      <color rgb="FFA7ED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Secretaria General de la Alcaldía Mayor de Bogotá | Red Empresarial de  Seguridad Vial">
          <a:extLst>
            <a:ext uri="{FF2B5EF4-FFF2-40B4-BE49-F238E27FC236}">
              <a16:creationId xmlns:a16="http://schemas.microsoft.com/office/drawing/2014/main" id="{B9126CD1-FBD5-494B-9A75-2D947194EF9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 name="AutoShape 3" descr="Secretaria General de la Alcaldía Mayor de Bogotá | Red Empresarial de  Seguridad Vial">
          <a:extLst>
            <a:ext uri="{FF2B5EF4-FFF2-40B4-BE49-F238E27FC236}">
              <a16:creationId xmlns:a16="http://schemas.microsoft.com/office/drawing/2014/main" id="{C5D34C9E-2A70-4950-912B-968ADC01D27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409575</xdr:colOff>
      <xdr:row>0</xdr:row>
      <xdr:rowOff>123825</xdr:rowOff>
    </xdr:from>
    <xdr:to>
      <xdr:col>1</xdr:col>
      <xdr:colOff>1809750</xdr:colOff>
      <xdr:row>0</xdr:row>
      <xdr:rowOff>838200</xdr:rowOff>
    </xdr:to>
    <xdr:pic>
      <xdr:nvPicPr>
        <xdr:cNvPr id="4" name="Imagen 3" descr="Secretaria General de la Alcaldía Mayor de Bogotá | Red Empresarial de  Seguridad Vial">
          <a:extLst>
            <a:ext uri="{FF2B5EF4-FFF2-40B4-BE49-F238E27FC236}">
              <a16:creationId xmlns:a16="http://schemas.microsoft.com/office/drawing/2014/main" id="{148F0093-6524-4519-95BA-2F195460EE9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999" b="15000"/>
        <a:stretch/>
      </xdr:blipFill>
      <xdr:spPr bwMode="auto">
        <a:xfrm>
          <a:off x="409575" y="123825"/>
          <a:ext cx="3333750"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0</xdr:row>
      <xdr:rowOff>304800</xdr:rowOff>
    </xdr:to>
    <xdr:sp macro="" textlink="">
      <xdr:nvSpPr>
        <xdr:cNvPr id="2" name="AutoShape 1" descr="Secretaria General de la Alcaldía Mayor de Bogotá | Red Empresarial de  Seguridad Vial">
          <a:extLst>
            <a:ext uri="{FF2B5EF4-FFF2-40B4-BE49-F238E27FC236}">
              <a16:creationId xmlns:a16="http://schemas.microsoft.com/office/drawing/2014/main" id="{21ED59FF-642E-4E84-ABEC-A6784F80AF38}"/>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3" descr="Secretaria General de la Alcaldía Mayor de Bogotá | Red Empresarial de  Seguridad Vial">
          <a:extLst>
            <a:ext uri="{FF2B5EF4-FFF2-40B4-BE49-F238E27FC236}">
              <a16:creationId xmlns:a16="http://schemas.microsoft.com/office/drawing/2014/main" id="{3056DCFC-8633-44F8-AADA-514A652BB5F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2</xdr:col>
      <xdr:colOff>1485900</xdr:colOff>
      <xdr:row>1</xdr:row>
      <xdr:rowOff>34290</xdr:rowOff>
    </xdr:to>
    <xdr:pic>
      <xdr:nvPicPr>
        <xdr:cNvPr id="6" name="Imagen 5">
          <a:extLst>
            <a:ext uri="{FF2B5EF4-FFF2-40B4-BE49-F238E27FC236}">
              <a16:creationId xmlns:a16="http://schemas.microsoft.com/office/drawing/2014/main" id="{CA96BAB9-B45F-EBDB-FC92-AAF95268B273}"/>
            </a:ext>
            <a:ext uri="{147F2762-F138-4A5C-976F-8EAC2B608ADB}">
              <a16:predDERef xmlns:a16="http://schemas.microsoft.com/office/drawing/2014/main" pred="{C6F1E1DB-EE9C-406C-A09A-0AB80A3940EF}"/>
            </a:ext>
          </a:extLst>
        </xdr:cNvPr>
        <xdr:cNvPicPr>
          <a:picLocks noChangeAspect="1"/>
        </xdr:cNvPicPr>
      </xdr:nvPicPr>
      <xdr:blipFill>
        <a:blip xmlns:r="http://schemas.openxmlformats.org/officeDocument/2006/relationships" r:embed="rId1"/>
        <a:stretch>
          <a:fillRect/>
        </a:stretch>
      </xdr:blipFill>
      <xdr:spPr>
        <a:xfrm>
          <a:off x="190500" y="0"/>
          <a:ext cx="3686175" cy="9810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A20" totalsRowShown="0" headerRowDxfId="5">
  <autoFilter ref="A1:A20" xr:uid="{00000000-0009-0000-0100-000001000000}"/>
  <tableColumns count="1">
    <tableColumn id="1" xr3:uid="{00000000-0010-0000-0000-000001000000}" name="SECTOR"/>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Salud" displayName="Salud" ref="K1:K9" totalsRowShown="0">
  <autoFilter ref="K1:K9" xr:uid="{00000000-0009-0000-0100-00000C000000}"/>
  <tableColumns count="1">
    <tableColumn id="1" xr3:uid="{00000000-0010-0000-0900-000001000000}" name="Columna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Integración_Social" displayName="Integración_Social" ref="L1:L10" totalsRowShown="0">
  <autoFilter ref="L1:L10" xr:uid="{00000000-0009-0000-0100-00000D000000}"/>
  <tableColumns count="1">
    <tableColumn id="1" xr3:uid="{00000000-0010-0000-0A00-000001000000}" name="Columna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Cultura_Recreación_Deporte" displayName="Cultura_Recreación_Deporte" ref="M1:M10" totalsRowShown="0">
  <autoFilter ref="M1:M10" xr:uid="{00000000-0009-0000-0100-00000E000000}"/>
  <tableColumns count="1">
    <tableColumn id="1" xr3:uid="{00000000-0010-0000-0B00-000001000000}" name="Columna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Ambiente" displayName="Ambiente" ref="N1:N6" totalsRowShown="0">
  <autoFilter ref="N1:N6" xr:uid="{00000000-0009-0000-0100-00000F000000}"/>
  <tableColumns count="1">
    <tableColumn id="1" xr3:uid="{00000000-0010-0000-0C00-000001000000}" name="Columna1"/>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Movilidad" displayName="Movilidad" ref="O1:O8" totalsRowShown="0">
  <autoFilter ref="O1:O8" xr:uid="{00000000-0009-0000-0100-000010000000}"/>
  <tableColumns count="1">
    <tableColumn id="1" xr3:uid="{00000000-0010-0000-0D00-000001000000}" name="Columna1"/>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Hábitat" displayName="Hábitat" ref="P1:P9" totalsRowShown="0">
  <autoFilter ref="P1:P9" xr:uid="{00000000-0009-0000-0100-000011000000}"/>
  <tableColumns count="1">
    <tableColumn id="1" xr3:uid="{00000000-0010-0000-0E00-000001000000}" name="Columna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Mujeres" displayName="Mujeres" ref="Q1:Q3" totalsRowShown="0">
  <autoFilter ref="Q1:Q3" xr:uid="{00000000-0009-0000-0100-000012000000}"/>
  <tableColumns count="1">
    <tableColumn id="1" xr3:uid="{00000000-0010-0000-0F00-000001000000}" name="Columna1"/>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Seguridad_Convivencia_Justicia" displayName="Seguridad_Convivencia_Justicia" ref="R1:R4" totalsRowShown="0">
  <autoFilter ref="R1:R4" xr:uid="{00000000-0009-0000-0100-000013000000}"/>
  <tableColumns count="1">
    <tableColumn id="1" xr3:uid="{00000000-0010-0000-1000-000001000000}" name="Columna1"/>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Gestión_Jurídica" displayName="Gestión_Jurídica" ref="S1:S3" totalsRowShown="0">
  <autoFilter ref="S1:S3" xr:uid="{00000000-0009-0000-0100-000014000000}"/>
  <tableColumns count="1">
    <tableColumn id="1" xr3:uid="{00000000-0010-0000-1100-000001000000}" name="Columna1"/>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Otras_entidades" displayName="Otras_entidades" ref="T1:T5" totalsRowShown="0">
  <autoFilter ref="T1:T5" xr:uid="{00000000-0009-0000-0100-000015000000}"/>
  <tableColumns count="1">
    <tableColumn id="1" xr3:uid="{00000000-0010-0000-1200-000001000000}" name="Columna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E26:E30" totalsRowShown="0" headerRowDxfId="4" dataDxfId="3">
  <autoFilter ref="E26:E30" xr:uid="{00000000-0009-0000-0100-000004000000}"/>
  <tableColumns count="1">
    <tableColumn id="1" xr3:uid="{00000000-0010-0000-0100-000001000000}" name="FECHA DE REPORTE" dataDxfId="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13000000}" name="Administrativo" displayName="Administrativo" ref="D1:D2" totalsRowShown="0">
  <autoFilter ref="D1:D2" xr:uid="{00000000-0009-0000-0100-000002000000}"/>
  <tableColumns count="1">
    <tableColumn id="1" xr3:uid="{00000000-0010-0000-1300-000001000000}" name="Columna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4000000}" name="Tabla3" displayName="Tabla3" ref="D26:D31" totalsRowShown="0" headerRowDxfId="0">
  <autoFilter ref="D26:D31" xr:uid="{00000000-0009-0000-0100-000003000000}"/>
  <tableColumns count="1">
    <tableColumn id="1" xr3:uid="{00000000-0010-0000-1400-000001000000}" name="VIGENCI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5" displayName="Tabla5" ref="F26:F28" totalsRowShown="0" headerRowDxfId="1">
  <autoFilter ref="F26:F28" xr:uid="{00000000-0009-0000-0100-000005000000}"/>
  <tableColumns count="1">
    <tableColumn id="1" xr3:uid="{00000000-0010-0000-0200-000001000000}" name="PRIORIZADO?"/>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estión_pública" displayName="Gestión_pública" ref="E1:E4" totalsRowShown="0">
  <autoFilter ref="E1:E4" xr:uid="{00000000-0009-0000-0100-000006000000}"/>
  <tableColumns count="1">
    <tableColumn id="1" xr3:uid="{00000000-0010-0000-0300-000001000000}" name="Columna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Gobierno" displayName="Gobierno" ref="F1:F5" totalsRowShown="0">
  <autoFilter ref="F1:F5" xr:uid="{00000000-0009-0000-0100-000007000000}"/>
  <tableColumns count="1">
    <tableColumn id="1" xr3:uid="{00000000-0010-0000-0400-000001000000}" name="Columna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Hacienda" displayName="Hacienda" ref="G1:G6" totalsRowShown="0">
  <autoFilter ref="G1:G6" xr:uid="{00000000-0009-0000-0100-000008000000}"/>
  <tableColumns count="1">
    <tableColumn id="1" xr3:uid="{00000000-0010-0000-0500-000001000000}" name="Columna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Planeación" displayName="Planeación" ref="H1:H6" totalsRowShown="0">
  <autoFilter ref="H1:H6" xr:uid="{00000000-0009-0000-0100-000009000000}"/>
  <tableColumns count="1">
    <tableColumn id="1" xr3:uid="{00000000-0010-0000-0600-000001000000}" name="Columna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Desarrollo_Económico_Indus" displayName="Desarrollo_Económico_Indus" ref="I1:I6" totalsRowShown="0">
  <autoFilter ref="I1:I6" xr:uid="{00000000-0009-0000-0100-00000A000000}"/>
  <tableColumns count="1">
    <tableColumn id="1" xr3:uid="{00000000-0010-0000-0700-000001000000}" name="Columna1"/>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Educación" displayName="Educación" ref="J1:J7" totalsRowShown="0">
  <autoFilter ref="J1:J7" xr:uid="{00000000-0009-0000-0100-00000B000000}"/>
  <tableColumns count="1">
    <tableColumn id="1" xr3:uid="{00000000-0010-0000-0800-000001000000}" name="Columna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1"/>
  <sheetViews>
    <sheetView topLeftCell="A30" workbookViewId="0">
      <selection activeCell="A30" sqref="A30"/>
    </sheetView>
  </sheetViews>
  <sheetFormatPr baseColWidth="10" defaultColWidth="11.5703125" defaultRowHeight="15" x14ac:dyDescent="0.25"/>
  <cols>
    <col min="1" max="1" width="38.5703125" bestFit="1" customWidth="1"/>
    <col min="2" max="2" width="12.42578125" customWidth="1"/>
    <col min="3" max="3" width="10.5703125" customWidth="1"/>
    <col min="4" max="4" width="14.42578125" bestFit="1" customWidth="1"/>
    <col min="5" max="5" width="54.42578125" customWidth="1"/>
    <col min="6" max="6" width="15.42578125" customWidth="1"/>
    <col min="7" max="20" width="16.42578125" customWidth="1"/>
  </cols>
  <sheetData>
    <row r="1" spans="1:20" x14ac:dyDescent="0.25">
      <c r="A1" s="4" t="s">
        <v>0</v>
      </c>
      <c r="B1" s="4"/>
      <c r="C1" s="4"/>
      <c r="D1" t="s">
        <v>1</v>
      </c>
      <c r="E1" t="s">
        <v>1</v>
      </c>
      <c r="F1" t="s">
        <v>1</v>
      </c>
      <c r="G1" t="s">
        <v>1</v>
      </c>
      <c r="H1" t="s">
        <v>1</v>
      </c>
      <c r="I1" t="s">
        <v>1</v>
      </c>
      <c r="J1" t="s">
        <v>1</v>
      </c>
      <c r="K1" t="s">
        <v>1</v>
      </c>
      <c r="L1" t="s">
        <v>1</v>
      </c>
      <c r="M1" t="s">
        <v>1</v>
      </c>
      <c r="N1" t="s">
        <v>1</v>
      </c>
      <c r="O1" t="s">
        <v>1</v>
      </c>
      <c r="P1" t="s">
        <v>1</v>
      </c>
      <c r="Q1" t="s">
        <v>1</v>
      </c>
      <c r="R1" t="s">
        <v>1</v>
      </c>
      <c r="S1" t="s">
        <v>1</v>
      </c>
      <c r="T1" t="s">
        <v>1</v>
      </c>
    </row>
    <row r="2" spans="1:20" x14ac:dyDescent="0.25">
      <c r="A2" t="s">
        <v>2</v>
      </c>
      <c r="D2" t="s">
        <v>3</v>
      </c>
      <c r="E2" t="s">
        <v>4</v>
      </c>
      <c r="F2" t="s">
        <v>5</v>
      </c>
      <c r="G2" t="s">
        <v>6</v>
      </c>
      <c r="H2" t="s">
        <v>7</v>
      </c>
      <c r="I2" t="s">
        <v>8</v>
      </c>
      <c r="J2" t="s">
        <v>9</v>
      </c>
      <c r="K2" t="s">
        <v>10</v>
      </c>
      <c r="L2" t="s">
        <v>11</v>
      </c>
      <c r="M2" t="s">
        <v>12</v>
      </c>
      <c r="N2" t="s">
        <v>13</v>
      </c>
      <c r="O2" t="s">
        <v>14</v>
      </c>
      <c r="P2" t="s">
        <v>15</v>
      </c>
      <c r="Q2" t="s">
        <v>16</v>
      </c>
      <c r="R2" t="s">
        <v>17</v>
      </c>
      <c r="S2" t="s">
        <v>18</v>
      </c>
      <c r="T2" t="s">
        <v>19</v>
      </c>
    </row>
    <row r="3" spans="1:20" x14ac:dyDescent="0.25">
      <c r="A3" t="s">
        <v>20</v>
      </c>
      <c r="E3" t="s">
        <v>21</v>
      </c>
      <c r="F3" t="s">
        <v>22</v>
      </c>
      <c r="G3" t="s">
        <v>23</v>
      </c>
      <c r="H3" t="s">
        <v>24</v>
      </c>
      <c r="I3" t="s">
        <v>25</v>
      </c>
      <c r="J3" t="s">
        <v>26</v>
      </c>
      <c r="K3" t="s">
        <v>27</v>
      </c>
      <c r="L3" t="s">
        <v>28</v>
      </c>
      <c r="M3" t="s">
        <v>29</v>
      </c>
      <c r="N3" t="s">
        <v>30</v>
      </c>
      <c r="O3" t="s">
        <v>31</v>
      </c>
      <c r="P3" t="s">
        <v>32</v>
      </c>
      <c r="Q3" t="s">
        <v>33</v>
      </c>
      <c r="R3" t="s">
        <v>34</v>
      </c>
      <c r="S3" t="s">
        <v>35</v>
      </c>
      <c r="T3" t="s">
        <v>36</v>
      </c>
    </row>
    <row r="4" spans="1:20" x14ac:dyDescent="0.25">
      <c r="A4" t="s">
        <v>37</v>
      </c>
      <c r="E4" t="s">
        <v>38</v>
      </c>
      <c r="F4" t="s">
        <v>39</v>
      </c>
      <c r="G4" t="s">
        <v>40</v>
      </c>
      <c r="I4" t="s">
        <v>41</v>
      </c>
      <c r="J4" t="s">
        <v>42</v>
      </c>
      <c r="K4" t="s">
        <v>43</v>
      </c>
      <c r="L4" t="s">
        <v>44</v>
      </c>
      <c r="M4" t="s">
        <v>45</v>
      </c>
      <c r="N4" t="s">
        <v>46</v>
      </c>
      <c r="O4" t="s">
        <v>47</v>
      </c>
      <c r="P4" t="s">
        <v>48</v>
      </c>
      <c r="R4" t="s">
        <v>49</v>
      </c>
      <c r="T4" t="s">
        <v>50</v>
      </c>
    </row>
    <row r="5" spans="1:20" x14ac:dyDescent="0.25">
      <c r="A5" t="s">
        <v>51</v>
      </c>
      <c r="F5" t="s">
        <v>52</v>
      </c>
      <c r="G5" t="s">
        <v>53</v>
      </c>
      <c r="I5" t="s">
        <v>54</v>
      </c>
      <c r="J5" t="s">
        <v>55</v>
      </c>
      <c r="K5" t="s">
        <v>56</v>
      </c>
      <c r="M5" t="s">
        <v>57</v>
      </c>
      <c r="N5" t="s">
        <v>58</v>
      </c>
      <c r="O5" t="s">
        <v>59</v>
      </c>
      <c r="P5" t="s">
        <v>60</v>
      </c>
      <c r="T5" t="s">
        <v>61</v>
      </c>
    </row>
    <row r="6" spans="1:20" x14ac:dyDescent="0.25">
      <c r="A6" t="s">
        <v>62</v>
      </c>
      <c r="G6" t="s">
        <v>63</v>
      </c>
      <c r="I6" t="s">
        <v>64</v>
      </c>
      <c r="K6" t="s">
        <v>65</v>
      </c>
      <c r="M6" t="s">
        <v>66</v>
      </c>
      <c r="N6" t="s">
        <v>67</v>
      </c>
      <c r="O6" t="s">
        <v>68</v>
      </c>
      <c r="P6" t="s">
        <v>69</v>
      </c>
    </row>
    <row r="7" spans="1:20" x14ac:dyDescent="0.25">
      <c r="A7" t="s">
        <v>70</v>
      </c>
      <c r="K7" t="s">
        <v>71</v>
      </c>
      <c r="M7" t="s">
        <v>72</v>
      </c>
      <c r="O7" t="s">
        <v>73</v>
      </c>
      <c r="P7" t="s">
        <v>74</v>
      </c>
    </row>
    <row r="8" spans="1:20" x14ac:dyDescent="0.25">
      <c r="A8" t="s">
        <v>5</v>
      </c>
      <c r="K8" t="s">
        <v>75</v>
      </c>
      <c r="M8" t="s">
        <v>76</v>
      </c>
      <c r="O8" t="s">
        <v>77</v>
      </c>
      <c r="P8" t="s">
        <v>78</v>
      </c>
    </row>
    <row r="9" spans="1:20" x14ac:dyDescent="0.25">
      <c r="A9" t="s">
        <v>79</v>
      </c>
      <c r="K9" t="s">
        <v>80</v>
      </c>
      <c r="M9" t="s">
        <v>81</v>
      </c>
      <c r="P9" t="s">
        <v>82</v>
      </c>
    </row>
    <row r="10" spans="1:20" x14ac:dyDescent="0.25">
      <c r="A10" t="s">
        <v>83</v>
      </c>
    </row>
    <row r="11" spans="1:20" x14ac:dyDescent="0.25">
      <c r="A11" t="s">
        <v>84</v>
      </c>
      <c r="E11" t="s">
        <v>85</v>
      </c>
    </row>
    <row r="12" spans="1:20" ht="30" x14ac:dyDescent="0.25">
      <c r="A12" t="s">
        <v>14</v>
      </c>
      <c r="E12" s="8" t="s">
        <v>86</v>
      </c>
    </row>
    <row r="13" spans="1:20" x14ac:dyDescent="0.25">
      <c r="A13" t="s">
        <v>16</v>
      </c>
      <c r="E13" s="5" t="s">
        <v>87</v>
      </c>
    </row>
    <row r="14" spans="1:20" x14ac:dyDescent="0.25">
      <c r="A14" t="s">
        <v>7</v>
      </c>
    </row>
    <row r="15" spans="1:20" x14ac:dyDescent="0.25">
      <c r="A15" t="s">
        <v>10</v>
      </c>
    </row>
    <row r="16" spans="1:20" x14ac:dyDescent="0.25">
      <c r="A16" t="s">
        <v>88</v>
      </c>
    </row>
    <row r="17" spans="1:6" x14ac:dyDescent="0.25">
      <c r="A17" t="s">
        <v>89</v>
      </c>
      <c r="E17" t="s">
        <v>90</v>
      </c>
    </row>
    <row r="18" spans="1:6" x14ac:dyDescent="0.25">
      <c r="A18" t="s">
        <v>3</v>
      </c>
      <c r="E18" s="7" t="s">
        <v>91</v>
      </c>
      <c r="F18" s="7"/>
    </row>
    <row r="19" spans="1:6" x14ac:dyDescent="0.25">
      <c r="A19" t="s">
        <v>92</v>
      </c>
      <c r="E19" s="6" t="s">
        <v>93</v>
      </c>
    </row>
    <row r="20" spans="1:6" x14ac:dyDescent="0.25">
      <c r="E20" s="2" t="s">
        <v>94</v>
      </c>
      <c r="F20" s="3"/>
    </row>
    <row r="26" spans="1:6" x14ac:dyDescent="0.25">
      <c r="D26" s="4" t="s">
        <v>95</v>
      </c>
      <c r="E26" s="4" t="s">
        <v>96</v>
      </c>
      <c r="F26" s="4" t="s">
        <v>97</v>
      </c>
    </row>
    <row r="27" spans="1:6" x14ac:dyDescent="0.25">
      <c r="D27">
        <v>2020</v>
      </c>
      <c r="E27" s="1" t="s">
        <v>98</v>
      </c>
      <c r="F27" t="s">
        <v>99</v>
      </c>
    </row>
    <row r="28" spans="1:6" x14ac:dyDescent="0.25">
      <c r="D28">
        <v>2021</v>
      </c>
      <c r="E28" s="1" t="s">
        <v>100</v>
      </c>
      <c r="F28" t="s">
        <v>101</v>
      </c>
    </row>
    <row r="29" spans="1:6" x14ac:dyDescent="0.25">
      <c r="D29">
        <v>2022</v>
      </c>
      <c r="E29" s="1" t="s">
        <v>102</v>
      </c>
    </row>
    <row r="30" spans="1:6" x14ac:dyDescent="0.25">
      <c r="D30">
        <v>2023</v>
      </c>
      <c r="E30" s="1"/>
    </row>
    <row r="31" spans="1:6" x14ac:dyDescent="0.25">
      <c r="D31">
        <v>2024</v>
      </c>
    </row>
  </sheetData>
  <pageMargins left="0.7" right="0.7" top="0.75" bottom="0.75" header="0.3" footer="0.3"/>
  <pageSetup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38"/>
  <sheetViews>
    <sheetView showGridLines="0" topLeftCell="A6" zoomScale="85" zoomScaleNormal="85" workbookViewId="0">
      <pane ySplit="6" topLeftCell="A12" activePane="bottomLeft" state="frozen"/>
      <selection activeCell="A6" sqref="A6"/>
      <selection pane="bottomLeft" activeCell="J8" sqref="J8:K11"/>
    </sheetView>
  </sheetViews>
  <sheetFormatPr baseColWidth="10" defaultColWidth="11.42578125" defaultRowHeight="15" x14ac:dyDescent="0.25"/>
  <cols>
    <col min="1" max="1" width="29" style="28" customWidth="1"/>
    <col min="2" max="2" width="29" style="14" customWidth="1"/>
    <col min="3" max="3" width="34.5703125" style="14" customWidth="1"/>
    <col min="4" max="4" width="19.42578125" style="14" customWidth="1"/>
    <col min="5" max="5" width="19.5703125" style="14" customWidth="1"/>
    <col min="6" max="6" width="16.42578125" style="39" customWidth="1"/>
    <col min="7" max="7" width="25.42578125" style="39" customWidth="1"/>
    <col min="8" max="11" width="16.5703125" style="38" customWidth="1"/>
    <col min="12" max="12" width="15.42578125" style="14" customWidth="1"/>
    <col min="13" max="13" width="19.5703125" style="14" customWidth="1"/>
    <col min="14" max="14" width="19.42578125" style="14" customWidth="1"/>
    <col min="15" max="15" width="19.5703125" style="14" customWidth="1"/>
    <col min="16" max="16" width="26" style="14" customWidth="1"/>
    <col min="17" max="17" width="24.42578125" style="14" customWidth="1"/>
    <col min="18" max="18" width="65.5703125" style="14" customWidth="1"/>
    <col min="19" max="19" width="19.5703125" style="42" customWidth="1"/>
    <col min="20" max="20" width="19.5703125" style="14" customWidth="1"/>
    <col min="21" max="21" width="27.5703125" style="14" customWidth="1"/>
    <col min="22" max="22" width="19.5703125" style="14" customWidth="1"/>
    <col min="23" max="23" width="28.5703125" style="14" customWidth="1"/>
    <col min="24" max="24" width="33" style="14" customWidth="1"/>
    <col min="25" max="25" width="42.42578125" style="14" customWidth="1"/>
    <col min="26" max="16384" width="11.42578125" style="14"/>
  </cols>
  <sheetData>
    <row r="1" spans="1:25" ht="75" customHeight="1" x14ac:dyDescent="0.25">
      <c r="A1" s="13"/>
      <c r="B1" s="13"/>
      <c r="C1" s="252" t="s">
        <v>103</v>
      </c>
      <c r="D1" s="252"/>
      <c r="E1" s="252"/>
      <c r="F1" s="252"/>
      <c r="G1" s="252"/>
      <c r="H1" s="252"/>
      <c r="I1" s="252"/>
      <c r="J1" s="252"/>
      <c r="K1" s="252"/>
      <c r="L1" s="252"/>
      <c r="M1" s="252"/>
      <c r="N1" s="252"/>
      <c r="O1" s="252"/>
      <c r="P1" s="252"/>
      <c r="Q1" s="252"/>
      <c r="R1" s="252"/>
      <c r="S1" s="252"/>
      <c r="T1" s="252"/>
      <c r="U1" s="252"/>
      <c r="V1" s="252"/>
      <c r="W1" s="252"/>
      <c r="X1" s="252"/>
      <c r="Y1" s="252"/>
    </row>
    <row r="2" spans="1:25" ht="26.25" customHeight="1" x14ac:dyDescent="0.25">
      <c r="A2" s="33" t="s">
        <v>104</v>
      </c>
      <c r="B2" s="255" t="s">
        <v>6</v>
      </c>
      <c r="C2" s="256"/>
      <c r="D2" s="256"/>
      <c r="E2" s="256"/>
      <c r="F2" s="256"/>
      <c r="G2" s="257"/>
      <c r="H2" s="253" t="s">
        <v>105</v>
      </c>
      <c r="I2" s="254"/>
      <c r="J2" s="255" t="s">
        <v>40</v>
      </c>
      <c r="K2" s="256"/>
      <c r="L2" s="256"/>
      <c r="M2" s="256"/>
      <c r="N2" s="256"/>
      <c r="O2" s="256"/>
      <c r="P2" s="256"/>
      <c r="Q2" s="256"/>
      <c r="R2" s="256"/>
      <c r="S2" s="256"/>
      <c r="T2" s="256"/>
      <c r="U2" s="256"/>
      <c r="V2" s="256"/>
      <c r="W2" s="256"/>
      <c r="X2" s="256"/>
      <c r="Y2" s="256"/>
    </row>
    <row r="3" spans="1:25" ht="26.25" customHeight="1" x14ac:dyDescent="0.25">
      <c r="A3" s="33" t="s">
        <v>106</v>
      </c>
      <c r="B3" s="255"/>
      <c r="C3" s="256"/>
      <c r="D3" s="256"/>
      <c r="E3" s="256"/>
      <c r="F3" s="256"/>
      <c r="G3" s="257"/>
      <c r="H3" s="40"/>
      <c r="I3" s="43" t="s">
        <v>107</v>
      </c>
      <c r="J3" s="255"/>
      <c r="K3" s="256"/>
      <c r="L3" s="256"/>
      <c r="M3" s="256"/>
      <c r="N3" s="256"/>
      <c r="O3" s="256"/>
      <c r="P3" s="256"/>
      <c r="Q3" s="256"/>
      <c r="R3" s="256"/>
      <c r="S3" s="256"/>
      <c r="T3" s="256"/>
      <c r="U3" s="256"/>
      <c r="V3" s="256"/>
      <c r="W3" s="256"/>
      <c r="X3" s="256"/>
      <c r="Y3" s="256"/>
    </row>
    <row r="4" spans="1:25" ht="27.75" customHeight="1" x14ac:dyDescent="0.25">
      <c r="A4" s="15" t="s">
        <v>108</v>
      </c>
      <c r="B4" s="255">
        <v>2022</v>
      </c>
      <c r="C4" s="256"/>
      <c r="D4" s="256"/>
      <c r="E4" s="256"/>
      <c r="F4" s="256"/>
      <c r="G4" s="257"/>
      <c r="H4" s="253" t="s">
        <v>109</v>
      </c>
      <c r="I4" s="254"/>
      <c r="J4" s="255" t="s">
        <v>98</v>
      </c>
      <c r="K4" s="256"/>
      <c r="L4" s="256"/>
      <c r="M4" s="256"/>
      <c r="N4" s="256"/>
      <c r="O4" s="256"/>
      <c r="P4" s="256"/>
      <c r="Q4" s="256"/>
      <c r="R4" s="256"/>
      <c r="S4" s="256"/>
      <c r="T4" s="256"/>
      <c r="U4" s="256"/>
      <c r="V4" s="256"/>
      <c r="W4" s="256"/>
      <c r="X4" s="256"/>
      <c r="Y4" s="256"/>
    </row>
    <row r="5" spans="1:25" ht="38.25" customHeight="1" x14ac:dyDescent="0.25">
      <c r="A5" s="15" t="s">
        <v>85</v>
      </c>
      <c r="B5" s="255" t="s">
        <v>87</v>
      </c>
      <c r="C5" s="256"/>
      <c r="D5" s="256"/>
      <c r="E5" s="256"/>
      <c r="F5" s="256"/>
      <c r="G5" s="257"/>
      <c r="H5" s="253" t="s">
        <v>90</v>
      </c>
      <c r="I5" s="254"/>
      <c r="J5" s="255" t="s">
        <v>91</v>
      </c>
      <c r="K5" s="256"/>
      <c r="L5" s="256"/>
      <c r="M5" s="256"/>
      <c r="N5" s="256"/>
      <c r="O5" s="256"/>
      <c r="P5" s="256"/>
      <c r="Q5" s="256"/>
      <c r="R5" s="256"/>
      <c r="S5" s="256"/>
      <c r="T5" s="256"/>
      <c r="U5" s="256"/>
      <c r="V5" s="256"/>
      <c r="W5" s="256"/>
      <c r="X5" s="256"/>
      <c r="Y5" s="256"/>
    </row>
    <row r="6" spans="1:25" ht="19.5" customHeight="1" thickBot="1" x14ac:dyDescent="0.3">
      <c r="A6" s="265" t="s">
        <v>110</v>
      </c>
      <c r="B6" s="265"/>
      <c r="C6" s="265"/>
      <c r="D6" s="265"/>
      <c r="E6" s="265"/>
      <c r="F6" s="265"/>
      <c r="G6" s="265"/>
      <c r="H6" s="265"/>
      <c r="I6" s="265"/>
      <c r="J6" s="265"/>
      <c r="K6" s="265"/>
      <c r="L6" s="265"/>
      <c r="M6" s="265"/>
      <c r="N6" s="265"/>
      <c r="O6" s="265"/>
      <c r="P6" s="265"/>
      <c r="Q6" s="265"/>
      <c r="R6" s="265"/>
      <c r="S6" s="265"/>
      <c r="T6" s="265"/>
      <c r="U6" s="265"/>
      <c r="V6" s="265"/>
      <c r="W6" s="265"/>
      <c r="X6" s="265"/>
      <c r="Y6" s="265"/>
    </row>
    <row r="7" spans="1:25" ht="15.75" thickBot="1" x14ac:dyDescent="0.3">
      <c r="A7" s="236" t="s">
        <v>111</v>
      </c>
      <c r="B7" s="237"/>
      <c r="C7" s="237"/>
      <c r="D7" s="237"/>
      <c r="E7" s="237"/>
      <c r="F7" s="237"/>
      <c r="G7" s="237"/>
      <c r="H7" s="34"/>
      <c r="I7" s="34"/>
      <c r="J7" s="34"/>
      <c r="K7" s="34"/>
      <c r="L7" s="263" t="s">
        <v>112</v>
      </c>
      <c r="M7" s="264"/>
      <c r="N7" s="264"/>
      <c r="O7" s="264"/>
      <c r="P7" s="264"/>
      <c r="Q7" s="264"/>
      <c r="R7" s="264"/>
      <c r="S7" s="264"/>
      <c r="T7" s="264"/>
      <c r="U7" s="264"/>
      <c r="V7" s="264"/>
      <c r="W7" s="264"/>
      <c r="X7" s="264"/>
      <c r="Y7" s="264"/>
    </row>
    <row r="8" spans="1:25" ht="18" customHeight="1" x14ac:dyDescent="0.25">
      <c r="A8" s="226" t="s">
        <v>113</v>
      </c>
      <c r="B8" s="227"/>
      <c r="C8" s="227" t="s">
        <v>114</v>
      </c>
      <c r="D8" s="242" t="s">
        <v>115</v>
      </c>
      <c r="E8" s="227" t="s">
        <v>116</v>
      </c>
      <c r="F8" s="238" t="s">
        <v>117</v>
      </c>
      <c r="G8" s="238" t="s">
        <v>118</v>
      </c>
      <c r="H8" s="245" t="s">
        <v>119</v>
      </c>
      <c r="I8" s="246"/>
      <c r="J8" s="210" t="s">
        <v>120</v>
      </c>
      <c r="K8" s="211"/>
      <c r="L8" s="208"/>
      <c r="M8" s="209"/>
      <c r="N8" s="209"/>
      <c r="O8" s="209"/>
      <c r="P8" s="16"/>
      <c r="Q8" s="16"/>
      <c r="R8" s="16"/>
      <c r="S8" s="221"/>
      <c r="T8" s="222"/>
      <c r="U8" s="222"/>
      <c r="V8" s="222"/>
      <c r="W8" s="222"/>
      <c r="X8" s="222"/>
      <c r="Y8" s="222"/>
    </row>
    <row r="9" spans="1:25" ht="18" customHeight="1" x14ac:dyDescent="0.25">
      <c r="A9" s="228"/>
      <c r="B9" s="229"/>
      <c r="C9" s="229"/>
      <c r="D9" s="243"/>
      <c r="E9" s="229"/>
      <c r="F9" s="239"/>
      <c r="G9" s="239"/>
      <c r="H9" s="247"/>
      <c r="I9" s="248"/>
      <c r="J9" s="212"/>
      <c r="K9" s="213"/>
      <c r="L9" s="218" t="s">
        <v>121</v>
      </c>
      <c r="M9" s="219"/>
      <c r="N9" s="219"/>
      <c r="O9" s="219"/>
      <c r="P9" s="219"/>
      <c r="Q9" s="219"/>
      <c r="R9" s="220"/>
      <c r="S9" s="204" t="s">
        <v>122</v>
      </c>
      <c r="T9" s="205"/>
      <c r="U9" s="205"/>
      <c r="V9" s="205"/>
      <c r="W9" s="205"/>
      <c r="X9" s="205"/>
      <c r="Y9" s="205"/>
    </row>
    <row r="10" spans="1:25" ht="18" customHeight="1" thickBot="1" x14ac:dyDescent="0.3">
      <c r="A10" s="230"/>
      <c r="B10" s="231"/>
      <c r="C10" s="231"/>
      <c r="D10" s="243"/>
      <c r="E10" s="231"/>
      <c r="F10" s="240"/>
      <c r="G10" s="240"/>
      <c r="H10" s="214" t="s">
        <v>123</v>
      </c>
      <c r="I10" s="216" t="s">
        <v>124</v>
      </c>
      <c r="J10" s="214" t="s">
        <v>123</v>
      </c>
      <c r="K10" s="216" t="s">
        <v>124</v>
      </c>
      <c r="L10" s="208" t="s">
        <v>125</v>
      </c>
      <c r="M10" s="209"/>
      <c r="N10" s="209"/>
      <c r="O10" s="209"/>
      <c r="P10" s="209"/>
      <c r="Q10" s="209"/>
      <c r="R10" s="223"/>
      <c r="S10" s="206" t="s">
        <v>125</v>
      </c>
      <c r="T10" s="207"/>
      <c r="U10" s="207"/>
      <c r="V10" s="207"/>
      <c r="W10" s="207"/>
      <c r="X10" s="207"/>
      <c r="Y10" s="207"/>
    </row>
    <row r="11" spans="1:25" ht="47.25" customHeight="1" thickBot="1" x14ac:dyDescent="0.3">
      <c r="A11" s="232"/>
      <c r="B11" s="233"/>
      <c r="C11" s="233"/>
      <c r="D11" s="244"/>
      <c r="E11" s="233"/>
      <c r="F11" s="241"/>
      <c r="G11" s="241"/>
      <c r="H11" s="215"/>
      <c r="I11" s="217"/>
      <c r="J11" s="215"/>
      <c r="K11" s="217"/>
      <c r="L11" s="17" t="s">
        <v>126</v>
      </c>
      <c r="M11" s="17" t="s">
        <v>127</v>
      </c>
      <c r="N11" s="18" t="s">
        <v>128</v>
      </c>
      <c r="O11" s="18" t="s">
        <v>129</v>
      </c>
      <c r="P11" s="19" t="s">
        <v>130</v>
      </c>
      <c r="Q11" s="19" t="s">
        <v>131</v>
      </c>
      <c r="R11" s="31" t="s">
        <v>132</v>
      </c>
      <c r="S11" s="41" t="s">
        <v>126</v>
      </c>
      <c r="T11" s="20" t="s">
        <v>127</v>
      </c>
      <c r="U11" s="29" t="s">
        <v>128</v>
      </c>
      <c r="V11" s="29" t="s">
        <v>129</v>
      </c>
      <c r="W11" s="30" t="s">
        <v>130</v>
      </c>
      <c r="X11" s="30" t="s">
        <v>131</v>
      </c>
      <c r="Y11" s="20" t="s">
        <v>132</v>
      </c>
    </row>
    <row r="12" spans="1:25" ht="90" x14ac:dyDescent="0.25">
      <c r="A12" s="224" t="s">
        <v>133</v>
      </c>
      <c r="B12" s="32" t="s">
        <v>134</v>
      </c>
      <c r="C12" s="32" t="s">
        <v>134</v>
      </c>
      <c r="D12" s="32" t="s">
        <v>135</v>
      </c>
      <c r="E12" s="45" t="s">
        <v>101</v>
      </c>
      <c r="F12" s="23" t="s">
        <v>136</v>
      </c>
      <c r="G12" s="23" t="s">
        <v>136</v>
      </c>
      <c r="H12" s="35">
        <v>109</v>
      </c>
      <c r="I12" s="21">
        <v>2335691983</v>
      </c>
      <c r="J12" s="35">
        <v>134</v>
      </c>
      <c r="K12" s="21">
        <v>6846464064</v>
      </c>
      <c r="L12" s="72">
        <v>112</v>
      </c>
      <c r="M12" s="21">
        <v>3590191071</v>
      </c>
      <c r="N12" s="11">
        <f>IFERROR((1-(L12/H12)),0)</f>
        <v>-2.7522935779816571E-2</v>
      </c>
      <c r="O12" s="11">
        <f>IFERROR((1-(M12/I12)),0)</f>
        <v>-0.53709953929314835</v>
      </c>
      <c r="P12" s="12">
        <f>IFERROR((N12/G12),0)</f>
        <v>0</v>
      </c>
      <c r="Q12" s="12">
        <f>IFERROR((O12/F12),0)</f>
        <v>0</v>
      </c>
      <c r="R12" s="61" t="s">
        <v>137</v>
      </c>
      <c r="S12" s="62">
        <f>L12</f>
        <v>112</v>
      </c>
      <c r="T12" s="63">
        <f>+M12</f>
        <v>3590191071</v>
      </c>
      <c r="U12" s="9">
        <f>IFERROR((1-(S12/J12)),0)</f>
        <v>0.16417910447761197</v>
      </c>
      <c r="V12" s="9">
        <f>IFERROR((1-(T12/K12)),0)</f>
        <v>0.47561382964413668</v>
      </c>
      <c r="W12" s="10">
        <f>IFERROR((U12/G12),0)</f>
        <v>0</v>
      </c>
      <c r="X12" s="10">
        <f>IFERROR((V12/F12),0)</f>
        <v>0</v>
      </c>
      <c r="Y12" s="49" t="s">
        <v>138</v>
      </c>
    </row>
    <row r="13" spans="1:25" s="106" customFormat="1" ht="99" customHeight="1" x14ac:dyDescent="0.25">
      <c r="A13" s="225"/>
      <c r="B13" s="92" t="s">
        <v>139</v>
      </c>
      <c r="C13" s="92" t="s">
        <v>140</v>
      </c>
      <c r="D13" s="92" t="s">
        <v>141</v>
      </c>
      <c r="E13" s="93" t="s">
        <v>99</v>
      </c>
      <c r="F13" s="94">
        <v>0.02</v>
      </c>
      <c r="G13" s="94">
        <v>0</v>
      </c>
      <c r="H13" s="95">
        <v>525.5</v>
      </c>
      <c r="I13" s="96">
        <v>7976893</v>
      </c>
      <c r="J13" s="95">
        <v>983.5</v>
      </c>
      <c r="K13" s="97">
        <v>15166439</v>
      </c>
      <c r="L13" s="95">
        <v>257</v>
      </c>
      <c r="M13" s="97">
        <v>3823100</v>
      </c>
      <c r="N13" s="98">
        <f>IFERROR((1-(L13/H13)),0)</f>
        <v>0.51094196003805892</v>
      </c>
      <c r="O13" s="98">
        <f t="shared" ref="O13:O33" si="0">IFERROR((1-(M13/I13)),0)</f>
        <v>0.52072818326634196</v>
      </c>
      <c r="P13" s="99">
        <f t="shared" ref="P13:P33" si="1">IFERROR((N13/G13),0)</f>
        <v>0</v>
      </c>
      <c r="Q13" s="99">
        <f t="shared" ref="Q13:Q33" si="2">IFERROR((O13/F13),0)</f>
        <v>26.036409163317096</v>
      </c>
      <c r="R13" s="100" t="s">
        <v>142</v>
      </c>
      <c r="S13" s="101">
        <f>L13</f>
        <v>257</v>
      </c>
      <c r="T13" s="102">
        <f t="shared" ref="T13:T34" si="3">+M13</f>
        <v>3823100</v>
      </c>
      <c r="U13" s="103">
        <f t="shared" ref="U13:U34" si="4">IFERROR((1-(S13/J13)),0)</f>
        <v>0.73868835790543974</v>
      </c>
      <c r="V13" s="103">
        <f t="shared" ref="V13:V34" si="5">IFERROR((1-(T13/K13)),0)</f>
        <v>0.74792368861273228</v>
      </c>
      <c r="W13" s="104">
        <f t="shared" ref="W13:W34" si="6">IFERROR((U13/G13),0)</f>
        <v>0</v>
      </c>
      <c r="X13" s="104">
        <f t="shared" ref="X13:X34" si="7">IFERROR((V13/F13),0)</f>
        <v>37.396184430636616</v>
      </c>
      <c r="Y13" s="105" t="s">
        <v>138</v>
      </c>
    </row>
    <row r="14" spans="1:25" ht="90" x14ac:dyDescent="0.25">
      <c r="A14" s="44" t="s">
        <v>143</v>
      </c>
      <c r="B14" s="32" t="s">
        <v>134</v>
      </c>
      <c r="C14" s="32" t="s">
        <v>134</v>
      </c>
      <c r="D14" s="32" t="s">
        <v>135</v>
      </c>
      <c r="E14" s="45" t="s">
        <v>101</v>
      </c>
      <c r="F14" s="23" t="s">
        <v>136</v>
      </c>
      <c r="G14" s="23" t="s">
        <v>136</v>
      </c>
      <c r="H14" s="58">
        <v>24</v>
      </c>
      <c r="I14" s="48">
        <v>279457377</v>
      </c>
      <c r="J14" s="58">
        <v>62</v>
      </c>
      <c r="K14" s="48">
        <v>1891488093</v>
      </c>
      <c r="L14" s="58">
        <v>59</v>
      </c>
      <c r="M14" s="48">
        <v>1479346137</v>
      </c>
      <c r="N14" s="11">
        <f>IFERROR((1-(L14/H14)),0)</f>
        <v>-1.4583333333333335</v>
      </c>
      <c r="O14" s="11">
        <f>IFERROR((1-(M14/I14)),0)</f>
        <v>-4.2936378093894438</v>
      </c>
      <c r="P14" s="12">
        <f>IFERROR((N14/G14),0)</f>
        <v>0</v>
      </c>
      <c r="Q14" s="12">
        <f>IFERROR((O14/F14),0)</f>
        <v>0</v>
      </c>
      <c r="R14" s="61" t="s">
        <v>144</v>
      </c>
      <c r="S14" s="62">
        <v>64</v>
      </c>
      <c r="T14" s="63">
        <v>3813840631</v>
      </c>
      <c r="U14" s="9">
        <f>IFERROR((1-(S14/J14)),0)</f>
        <v>-3.2258064516129004E-2</v>
      </c>
      <c r="V14" s="9">
        <f>IFERROR((1-(T14/K14)),0)</f>
        <v>-1.0163175465466701</v>
      </c>
      <c r="W14" s="10">
        <f>IFERROR((U14/G14),0)</f>
        <v>0</v>
      </c>
      <c r="X14" s="10">
        <f>IFERROR((V14/F14),0)</f>
        <v>0</v>
      </c>
      <c r="Y14" s="91" t="s">
        <v>145</v>
      </c>
    </row>
    <row r="15" spans="1:25" ht="79.5" customHeight="1" x14ac:dyDescent="0.25">
      <c r="A15" s="271" t="s">
        <v>146</v>
      </c>
      <c r="B15" s="249" t="s">
        <v>147</v>
      </c>
      <c r="C15" s="22" t="s">
        <v>148</v>
      </c>
      <c r="D15" s="22" t="s">
        <v>149</v>
      </c>
      <c r="E15" s="45" t="s">
        <v>101</v>
      </c>
      <c r="F15" s="23" t="s">
        <v>136</v>
      </c>
      <c r="G15" s="23" t="s">
        <v>136</v>
      </c>
      <c r="H15" s="23" t="s">
        <v>136</v>
      </c>
      <c r="I15" s="23" t="s">
        <v>136</v>
      </c>
      <c r="J15" s="23" t="s">
        <v>136</v>
      </c>
      <c r="K15" s="23" t="s">
        <v>136</v>
      </c>
      <c r="L15" s="23" t="s">
        <v>136</v>
      </c>
      <c r="M15" s="23" t="s">
        <v>136</v>
      </c>
      <c r="N15" s="11">
        <f t="shared" ref="N15:N33" si="8">IFERROR((1-(L15/H15)),0)</f>
        <v>0</v>
      </c>
      <c r="O15" s="11">
        <f t="shared" si="0"/>
        <v>0</v>
      </c>
      <c r="P15" s="12">
        <f t="shared" si="1"/>
        <v>0</v>
      </c>
      <c r="Q15" s="12">
        <f t="shared" si="2"/>
        <v>0</v>
      </c>
      <c r="R15" s="234" t="s">
        <v>150</v>
      </c>
      <c r="S15" s="62" t="str">
        <f>L15</f>
        <v>N/A</v>
      </c>
      <c r="T15" s="63" t="str">
        <f t="shared" si="3"/>
        <v>N/A</v>
      </c>
      <c r="U15" s="9">
        <f t="shared" si="4"/>
        <v>0</v>
      </c>
      <c r="V15" s="9">
        <f t="shared" si="5"/>
        <v>0</v>
      </c>
      <c r="W15" s="10">
        <f t="shared" si="6"/>
        <v>0</v>
      </c>
      <c r="X15" s="10">
        <f t="shared" si="7"/>
        <v>0</v>
      </c>
      <c r="Y15" s="258" t="s">
        <v>151</v>
      </c>
    </row>
    <row r="16" spans="1:25" ht="34.35" customHeight="1" x14ac:dyDescent="0.25">
      <c r="A16" s="271"/>
      <c r="B16" s="249"/>
      <c r="C16" s="22" t="s">
        <v>152</v>
      </c>
      <c r="D16" s="22" t="s">
        <v>153</v>
      </c>
      <c r="E16" s="45" t="s">
        <v>101</v>
      </c>
      <c r="F16" s="23" t="s">
        <v>136</v>
      </c>
      <c r="G16" s="23" t="s">
        <v>136</v>
      </c>
      <c r="H16" s="23" t="s">
        <v>136</v>
      </c>
      <c r="I16" s="23" t="s">
        <v>136</v>
      </c>
      <c r="J16" s="23" t="s">
        <v>136</v>
      </c>
      <c r="K16" s="23" t="s">
        <v>136</v>
      </c>
      <c r="L16" s="23" t="s">
        <v>136</v>
      </c>
      <c r="M16" s="23" t="s">
        <v>136</v>
      </c>
      <c r="N16" s="11">
        <f t="shared" si="8"/>
        <v>0</v>
      </c>
      <c r="O16" s="11">
        <f t="shared" si="0"/>
        <v>0</v>
      </c>
      <c r="P16" s="12">
        <f t="shared" si="1"/>
        <v>0</v>
      </c>
      <c r="Q16" s="12">
        <f t="shared" si="2"/>
        <v>0</v>
      </c>
      <c r="R16" s="235"/>
      <c r="S16" s="62" t="str">
        <f t="shared" ref="S16:S34" si="9">L16</f>
        <v>N/A</v>
      </c>
      <c r="T16" s="63" t="str">
        <f t="shared" si="3"/>
        <v>N/A</v>
      </c>
      <c r="U16" s="9">
        <f t="shared" si="4"/>
        <v>0</v>
      </c>
      <c r="V16" s="9">
        <f t="shared" si="5"/>
        <v>0</v>
      </c>
      <c r="W16" s="10">
        <f t="shared" si="6"/>
        <v>0</v>
      </c>
      <c r="X16" s="10">
        <f t="shared" si="7"/>
        <v>0</v>
      </c>
      <c r="Y16" s="259"/>
    </row>
    <row r="17" spans="1:25" ht="105" x14ac:dyDescent="0.25">
      <c r="A17" s="271" t="s">
        <v>154</v>
      </c>
      <c r="B17" s="249" t="s">
        <v>155</v>
      </c>
      <c r="C17" s="22" t="s">
        <v>156</v>
      </c>
      <c r="D17" s="22" t="s">
        <v>157</v>
      </c>
      <c r="E17" s="47" t="s">
        <v>99</v>
      </c>
      <c r="F17" s="46">
        <v>0.01</v>
      </c>
      <c r="G17" s="46">
        <v>0</v>
      </c>
      <c r="H17" s="50">
        <v>6</v>
      </c>
      <c r="I17" s="21">
        <v>3137713</v>
      </c>
      <c r="J17" s="50">
        <v>7</v>
      </c>
      <c r="K17" s="48">
        <v>6210797</v>
      </c>
      <c r="L17" s="50">
        <v>7</v>
      </c>
      <c r="M17" s="25">
        <v>2851627</v>
      </c>
      <c r="N17" s="11">
        <f t="shared" si="8"/>
        <v>-0.16666666666666674</v>
      </c>
      <c r="O17" s="11">
        <f t="shared" si="0"/>
        <v>9.1176599006983716E-2</v>
      </c>
      <c r="P17" s="12">
        <f t="shared" si="1"/>
        <v>0</v>
      </c>
      <c r="Q17" s="12">
        <f t="shared" si="2"/>
        <v>9.1176599006983707</v>
      </c>
      <c r="R17" s="61" t="s">
        <v>158</v>
      </c>
      <c r="S17" s="62">
        <f t="shared" si="9"/>
        <v>7</v>
      </c>
      <c r="T17" s="63">
        <f t="shared" si="3"/>
        <v>2851627</v>
      </c>
      <c r="U17" s="9">
        <f t="shared" si="4"/>
        <v>0</v>
      </c>
      <c r="V17" s="9">
        <f t="shared" si="5"/>
        <v>0.54085973185083969</v>
      </c>
      <c r="W17" s="10">
        <f t="shared" si="6"/>
        <v>0</v>
      </c>
      <c r="X17" s="10">
        <f t="shared" si="7"/>
        <v>54.085973185083965</v>
      </c>
      <c r="Y17" s="49" t="s">
        <v>159</v>
      </c>
    </row>
    <row r="18" spans="1:25" ht="74.099999999999994" customHeight="1" x14ac:dyDescent="0.25">
      <c r="A18" s="271"/>
      <c r="B18" s="249"/>
      <c r="C18" s="22" t="s">
        <v>160</v>
      </c>
      <c r="D18" s="22" t="s">
        <v>161</v>
      </c>
      <c r="E18" s="47" t="s">
        <v>99</v>
      </c>
      <c r="F18" s="46">
        <v>0</v>
      </c>
      <c r="G18" s="46">
        <v>0</v>
      </c>
      <c r="H18" s="36">
        <v>0</v>
      </c>
      <c r="I18" s="21">
        <v>0</v>
      </c>
      <c r="J18" s="36">
        <v>0</v>
      </c>
      <c r="K18" s="36">
        <v>0</v>
      </c>
      <c r="L18" s="24">
        <v>0</v>
      </c>
      <c r="M18" s="25">
        <v>0</v>
      </c>
      <c r="N18" s="11">
        <f t="shared" si="8"/>
        <v>0</v>
      </c>
      <c r="O18" s="11">
        <f t="shared" si="0"/>
        <v>0</v>
      </c>
      <c r="P18" s="12">
        <f t="shared" si="1"/>
        <v>0</v>
      </c>
      <c r="Q18" s="12">
        <f t="shared" si="2"/>
        <v>0</v>
      </c>
      <c r="R18" s="61" t="s">
        <v>162</v>
      </c>
      <c r="S18" s="62">
        <f t="shared" si="9"/>
        <v>0</v>
      </c>
      <c r="T18" s="63">
        <f>+M18</f>
        <v>0</v>
      </c>
      <c r="U18" s="9">
        <f t="shared" si="4"/>
        <v>0</v>
      </c>
      <c r="V18" s="9">
        <f t="shared" si="5"/>
        <v>0</v>
      </c>
      <c r="W18" s="10">
        <f t="shared" si="6"/>
        <v>0</v>
      </c>
      <c r="X18" s="10">
        <f t="shared" si="7"/>
        <v>0</v>
      </c>
      <c r="Y18" s="49" t="s">
        <v>159</v>
      </c>
    </row>
    <row r="19" spans="1:25" ht="163.35" customHeight="1" x14ac:dyDescent="0.25">
      <c r="A19" s="271"/>
      <c r="B19" s="22" t="s">
        <v>163</v>
      </c>
      <c r="C19" s="22" t="s">
        <v>164</v>
      </c>
      <c r="D19" s="22" t="s">
        <v>157</v>
      </c>
      <c r="E19" s="47" t="s">
        <v>99</v>
      </c>
      <c r="F19" s="46">
        <v>0.01</v>
      </c>
      <c r="G19" s="46">
        <v>0</v>
      </c>
      <c r="H19" s="56">
        <v>30</v>
      </c>
      <c r="I19" s="21">
        <v>21590540</v>
      </c>
      <c r="J19" s="56">
        <v>30</v>
      </c>
      <c r="K19" s="48">
        <v>43826600</v>
      </c>
      <c r="L19" s="56">
        <v>30</v>
      </c>
      <c r="M19" s="25">
        <v>21175800</v>
      </c>
      <c r="N19" s="11">
        <f t="shared" si="8"/>
        <v>0</v>
      </c>
      <c r="O19" s="11">
        <f t="shared" si="0"/>
        <v>1.9209338904909279E-2</v>
      </c>
      <c r="P19" s="12">
        <f t="shared" si="1"/>
        <v>0</v>
      </c>
      <c r="Q19" s="12">
        <f t="shared" si="2"/>
        <v>1.9209338904909279</v>
      </c>
      <c r="R19" s="61" t="s">
        <v>165</v>
      </c>
      <c r="S19" s="62">
        <f t="shared" si="9"/>
        <v>30</v>
      </c>
      <c r="T19" s="63">
        <f t="shared" si="3"/>
        <v>21175800</v>
      </c>
      <c r="U19" s="9">
        <f t="shared" si="4"/>
        <v>0</v>
      </c>
      <c r="V19" s="9">
        <f t="shared" si="5"/>
        <v>0.5168276799934286</v>
      </c>
      <c r="W19" s="10">
        <f t="shared" si="6"/>
        <v>0</v>
      </c>
      <c r="X19" s="10">
        <f t="shared" si="7"/>
        <v>51.682767999342857</v>
      </c>
      <c r="Y19" s="49" t="s">
        <v>159</v>
      </c>
    </row>
    <row r="20" spans="1:25" ht="75" x14ac:dyDescent="0.25">
      <c r="A20" s="271"/>
      <c r="B20" s="249" t="s">
        <v>166</v>
      </c>
      <c r="C20" s="22" t="s">
        <v>167</v>
      </c>
      <c r="D20" s="22" t="s">
        <v>153</v>
      </c>
      <c r="E20" s="45" t="s">
        <v>101</v>
      </c>
      <c r="F20" s="23" t="s">
        <v>136</v>
      </c>
      <c r="G20" s="23" t="s">
        <v>136</v>
      </c>
      <c r="H20" s="23" t="s">
        <v>136</v>
      </c>
      <c r="I20" s="23" t="s">
        <v>136</v>
      </c>
      <c r="J20" s="23" t="s">
        <v>136</v>
      </c>
      <c r="K20" s="23" t="s">
        <v>136</v>
      </c>
      <c r="L20" s="23" t="s">
        <v>136</v>
      </c>
      <c r="M20" s="23" t="s">
        <v>136</v>
      </c>
      <c r="N20" s="11">
        <f t="shared" si="8"/>
        <v>0</v>
      </c>
      <c r="O20" s="11">
        <f t="shared" si="0"/>
        <v>0</v>
      </c>
      <c r="P20" s="12">
        <f t="shared" si="1"/>
        <v>0</v>
      </c>
      <c r="Q20" s="12">
        <f t="shared" si="2"/>
        <v>0</v>
      </c>
      <c r="R20" s="61" t="s">
        <v>168</v>
      </c>
      <c r="S20" s="62" t="str">
        <f t="shared" si="9"/>
        <v>N/A</v>
      </c>
      <c r="T20" s="63" t="str">
        <f t="shared" si="3"/>
        <v>N/A</v>
      </c>
      <c r="U20" s="9">
        <f t="shared" si="4"/>
        <v>0</v>
      </c>
      <c r="V20" s="9">
        <f t="shared" si="5"/>
        <v>0</v>
      </c>
      <c r="W20" s="10">
        <f t="shared" si="6"/>
        <v>0</v>
      </c>
      <c r="X20" s="10">
        <f t="shared" si="7"/>
        <v>0</v>
      </c>
      <c r="Y20" s="49" t="s">
        <v>159</v>
      </c>
    </row>
    <row r="21" spans="1:25" ht="75" x14ac:dyDescent="0.25">
      <c r="A21" s="271"/>
      <c r="B21" s="249"/>
      <c r="C21" s="22" t="s">
        <v>169</v>
      </c>
      <c r="D21" s="22" t="s">
        <v>170</v>
      </c>
      <c r="E21" s="45" t="s">
        <v>101</v>
      </c>
      <c r="F21" s="23" t="s">
        <v>136</v>
      </c>
      <c r="G21" s="23" t="s">
        <v>136</v>
      </c>
      <c r="H21" s="56">
        <v>3</v>
      </c>
      <c r="I21" s="55">
        <v>0</v>
      </c>
      <c r="J21" s="59">
        <v>3</v>
      </c>
      <c r="K21" s="36">
        <v>0</v>
      </c>
      <c r="L21" s="56">
        <v>3</v>
      </c>
      <c r="M21" s="57">
        <v>0</v>
      </c>
      <c r="N21" s="11">
        <f t="shared" si="8"/>
        <v>0</v>
      </c>
      <c r="O21" s="11">
        <f t="shared" si="0"/>
        <v>0</v>
      </c>
      <c r="P21" s="12">
        <f t="shared" si="1"/>
        <v>0</v>
      </c>
      <c r="Q21" s="12">
        <f t="shared" si="2"/>
        <v>0</v>
      </c>
      <c r="R21" s="61" t="s">
        <v>171</v>
      </c>
      <c r="S21" s="62">
        <f t="shared" si="9"/>
        <v>3</v>
      </c>
      <c r="T21" s="63">
        <f t="shared" si="3"/>
        <v>0</v>
      </c>
      <c r="U21" s="9">
        <f t="shared" si="4"/>
        <v>0</v>
      </c>
      <c r="V21" s="9">
        <f t="shared" si="5"/>
        <v>0</v>
      </c>
      <c r="W21" s="10">
        <f t="shared" si="6"/>
        <v>0</v>
      </c>
      <c r="X21" s="10">
        <f t="shared" si="7"/>
        <v>0</v>
      </c>
      <c r="Y21" s="49" t="s">
        <v>159</v>
      </c>
    </row>
    <row r="22" spans="1:25" ht="132" customHeight="1" x14ac:dyDescent="0.25">
      <c r="A22" s="271"/>
      <c r="B22" s="249"/>
      <c r="C22" s="22" t="s">
        <v>172</v>
      </c>
      <c r="D22" s="22" t="s">
        <v>153</v>
      </c>
      <c r="E22" s="45" t="s">
        <v>101</v>
      </c>
      <c r="F22" s="23" t="s">
        <v>136</v>
      </c>
      <c r="G22" s="23" t="s">
        <v>136</v>
      </c>
      <c r="H22" s="23" t="s">
        <v>136</v>
      </c>
      <c r="I22" s="55">
        <v>4249694</v>
      </c>
      <c r="J22" s="23" t="s">
        <v>136</v>
      </c>
      <c r="K22" s="48">
        <v>11213686</v>
      </c>
      <c r="L22" s="23" t="s">
        <v>136</v>
      </c>
      <c r="M22" s="57">
        <v>3217258</v>
      </c>
      <c r="N22" s="11">
        <f t="shared" si="8"/>
        <v>0</v>
      </c>
      <c r="O22" s="11">
        <f t="shared" si="0"/>
        <v>0.24294360958694905</v>
      </c>
      <c r="P22" s="12">
        <f t="shared" si="1"/>
        <v>0</v>
      </c>
      <c r="Q22" s="12">
        <f t="shared" si="2"/>
        <v>0</v>
      </c>
      <c r="R22" s="61" t="s">
        <v>173</v>
      </c>
      <c r="S22" s="62" t="str">
        <f t="shared" si="9"/>
        <v>N/A</v>
      </c>
      <c r="T22" s="63">
        <f t="shared" si="3"/>
        <v>3217258</v>
      </c>
      <c r="U22" s="9">
        <f t="shared" si="4"/>
        <v>0</v>
      </c>
      <c r="V22" s="9">
        <f t="shared" si="5"/>
        <v>0.71309540859267861</v>
      </c>
      <c r="W22" s="10">
        <f t="shared" si="6"/>
        <v>0</v>
      </c>
      <c r="X22" s="10">
        <f t="shared" si="7"/>
        <v>0</v>
      </c>
      <c r="Y22" s="49" t="s">
        <v>159</v>
      </c>
    </row>
    <row r="23" spans="1:25" ht="120" x14ac:dyDescent="0.25">
      <c r="A23" s="271"/>
      <c r="B23" s="249"/>
      <c r="C23" s="22" t="s">
        <v>174</v>
      </c>
      <c r="D23" s="22" t="s">
        <v>175</v>
      </c>
      <c r="E23" s="45" t="s">
        <v>101</v>
      </c>
      <c r="F23" s="23" t="s">
        <v>136</v>
      </c>
      <c r="G23" s="23" t="s">
        <v>136</v>
      </c>
      <c r="H23" s="59">
        <v>396.92</v>
      </c>
      <c r="I23" s="53">
        <v>3434082</v>
      </c>
      <c r="J23" s="59">
        <v>874.07</v>
      </c>
      <c r="K23" s="52">
        <v>7681974</v>
      </c>
      <c r="L23" s="59">
        <v>215.57</v>
      </c>
      <c r="M23" s="54">
        <v>2399687</v>
      </c>
      <c r="N23" s="11">
        <f t="shared" si="8"/>
        <v>0.45689307669051704</v>
      </c>
      <c r="O23" s="11">
        <f t="shared" si="0"/>
        <v>0.30121441479848177</v>
      </c>
      <c r="P23" s="12">
        <f t="shared" si="1"/>
        <v>0</v>
      </c>
      <c r="Q23" s="12">
        <f t="shared" si="2"/>
        <v>0</v>
      </c>
      <c r="R23" s="61" t="s">
        <v>176</v>
      </c>
      <c r="S23" s="62">
        <f t="shared" si="9"/>
        <v>215.57</v>
      </c>
      <c r="T23" s="63">
        <f t="shared" si="3"/>
        <v>2399687</v>
      </c>
      <c r="U23" s="9">
        <f t="shared" si="4"/>
        <v>0.75337215554818271</v>
      </c>
      <c r="V23" s="9">
        <f t="shared" si="5"/>
        <v>0.68762104636126087</v>
      </c>
      <c r="W23" s="10">
        <f t="shared" si="6"/>
        <v>0</v>
      </c>
      <c r="X23" s="10">
        <f t="shared" si="7"/>
        <v>0</v>
      </c>
      <c r="Y23" s="49" t="s">
        <v>159</v>
      </c>
    </row>
    <row r="24" spans="1:25" ht="132" customHeight="1" x14ac:dyDescent="0.25">
      <c r="A24" s="271"/>
      <c r="B24" s="261" t="s">
        <v>177</v>
      </c>
      <c r="C24" s="22" t="s">
        <v>178</v>
      </c>
      <c r="D24" s="22" t="s">
        <v>179</v>
      </c>
      <c r="E24" s="45" t="s">
        <v>101</v>
      </c>
      <c r="F24" s="23" t="s">
        <v>136</v>
      </c>
      <c r="G24" s="23" t="s">
        <v>136</v>
      </c>
      <c r="H24" s="64">
        <v>66308</v>
      </c>
      <c r="I24" s="65">
        <v>8815318</v>
      </c>
      <c r="J24" s="64">
        <v>221756</v>
      </c>
      <c r="K24" s="66">
        <v>36018718</v>
      </c>
      <c r="L24" s="59">
        <f>314816</f>
        <v>314816</v>
      </c>
      <c r="M24" s="67">
        <v>57611328</v>
      </c>
      <c r="N24" s="11">
        <f t="shared" si="8"/>
        <v>-3.7477830729323758</v>
      </c>
      <c r="O24" s="11">
        <f t="shared" si="0"/>
        <v>-5.5353658257138312</v>
      </c>
      <c r="P24" s="12">
        <f t="shared" si="1"/>
        <v>0</v>
      </c>
      <c r="Q24" s="12">
        <f t="shared" si="2"/>
        <v>0</v>
      </c>
      <c r="R24" s="61" t="s">
        <v>180</v>
      </c>
      <c r="S24" s="62">
        <f t="shared" si="9"/>
        <v>314816</v>
      </c>
      <c r="T24" s="63">
        <f t="shared" si="3"/>
        <v>57611328</v>
      </c>
      <c r="U24" s="9">
        <f t="shared" si="4"/>
        <v>-0.4196504265949963</v>
      </c>
      <c r="V24" s="9">
        <f t="shared" si="5"/>
        <v>-0.59948302435417045</v>
      </c>
      <c r="W24" s="10">
        <f t="shared" si="6"/>
        <v>0</v>
      </c>
      <c r="X24" s="10">
        <f t="shared" si="7"/>
        <v>0</v>
      </c>
      <c r="Y24" s="49" t="s">
        <v>159</v>
      </c>
    </row>
    <row r="25" spans="1:25" ht="121.35" customHeight="1" x14ac:dyDescent="0.25">
      <c r="A25" s="271"/>
      <c r="B25" s="262"/>
      <c r="C25" s="22" t="s">
        <v>181</v>
      </c>
      <c r="D25" s="22" t="s">
        <v>182</v>
      </c>
      <c r="E25" s="45" t="s">
        <v>101</v>
      </c>
      <c r="F25" s="23" t="s">
        <v>136</v>
      </c>
      <c r="G25" s="23" t="s">
        <v>136</v>
      </c>
      <c r="H25" s="64">
        <f>2965</f>
        <v>2965</v>
      </c>
      <c r="I25" s="65">
        <v>465545</v>
      </c>
      <c r="J25" s="64">
        <f>10421</f>
        <v>10421</v>
      </c>
      <c r="K25" s="66">
        <v>1770345</v>
      </c>
      <c r="L25" s="68">
        <f>12718</f>
        <v>12718</v>
      </c>
      <c r="M25" s="67">
        <v>2327394</v>
      </c>
      <c r="N25" s="11">
        <f t="shared" si="8"/>
        <v>-3.2893760539629007</v>
      </c>
      <c r="O25" s="11">
        <f t="shared" si="0"/>
        <v>-3.9992890053593104</v>
      </c>
      <c r="P25" s="12">
        <f t="shared" si="1"/>
        <v>0</v>
      </c>
      <c r="Q25" s="12">
        <f t="shared" si="2"/>
        <v>0</v>
      </c>
      <c r="R25" s="61" t="s">
        <v>183</v>
      </c>
      <c r="S25" s="62">
        <f t="shared" si="9"/>
        <v>12718</v>
      </c>
      <c r="T25" s="63">
        <f t="shared" si="3"/>
        <v>2327394</v>
      </c>
      <c r="U25" s="9">
        <f t="shared" si="4"/>
        <v>-0.22042030515305644</v>
      </c>
      <c r="V25" s="9">
        <f t="shared" si="5"/>
        <v>-0.31465561797276798</v>
      </c>
      <c r="W25" s="10">
        <f t="shared" si="6"/>
        <v>0</v>
      </c>
      <c r="X25" s="10">
        <f t="shared" si="7"/>
        <v>0</v>
      </c>
      <c r="Y25" s="49" t="s">
        <v>159</v>
      </c>
    </row>
    <row r="26" spans="1:25" ht="90" x14ac:dyDescent="0.25">
      <c r="A26" s="271"/>
      <c r="B26" s="250" t="s">
        <v>184</v>
      </c>
      <c r="C26" s="22" t="s">
        <v>185</v>
      </c>
      <c r="D26" s="22" t="s">
        <v>153</v>
      </c>
      <c r="E26" s="47" t="s">
        <v>99</v>
      </c>
      <c r="F26" s="46">
        <v>0.01</v>
      </c>
      <c r="G26" s="46" t="s">
        <v>136</v>
      </c>
      <c r="H26" s="46" t="s">
        <v>136</v>
      </c>
      <c r="I26" s="21">
        <v>0</v>
      </c>
      <c r="J26" s="46" t="s">
        <v>136</v>
      </c>
      <c r="K26" s="36">
        <v>0</v>
      </c>
      <c r="L26" s="46" t="s">
        <v>136</v>
      </c>
      <c r="M26" s="25">
        <v>0</v>
      </c>
      <c r="N26" s="11">
        <f t="shared" si="8"/>
        <v>0</v>
      </c>
      <c r="O26" s="11">
        <f t="shared" si="0"/>
        <v>0</v>
      </c>
      <c r="P26" s="12">
        <f t="shared" si="1"/>
        <v>0</v>
      </c>
      <c r="Q26" s="12">
        <f t="shared" si="2"/>
        <v>0</v>
      </c>
      <c r="R26" s="61" t="s">
        <v>186</v>
      </c>
      <c r="S26" s="62" t="str">
        <f t="shared" si="9"/>
        <v>N/A</v>
      </c>
      <c r="T26" s="63">
        <f t="shared" si="3"/>
        <v>0</v>
      </c>
      <c r="U26" s="9">
        <f t="shared" si="4"/>
        <v>0</v>
      </c>
      <c r="V26" s="9">
        <f t="shared" si="5"/>
        <v>0</v>
      </c>
      <c r="W26" s="10">
        <f t="shared" si="6"/>
        <v>0</v>
      </c>
      <c r="X26" s="10">
        <f t="shared" si="7"/>
        <v>0</v>
      </c>
      <c r="Y26" s="49" t="s">
        <v>138</v>
      </c>
    </row>
    <row r="27" spans="1:25" ht="68.25" customHeight="1" x14ac:dyDescent="0.25">
      <c r="A27" s="271"/>
      <c r="B27" s="251"/>
      <c r="C27" s="22" t="s">
        <v>187</v>
      </c>
      <c r="D27" s="22" t="s">
        <v>153</v>
      </c>
      <c r="E27" s="47" t="s">
        <v>99</v>
      </c>
      <c r="F27" s="46">
        <v>0.01</v>
      </c>
      <c r="G27" s="46" t="s">
        <v>136</v>
      </c>
      <c r="H27" s="46" t="s">
        <v>136</v>
      </c>
      <c r="I27" s="21">
        <v>0</v>
      </c>
      <c r="J27" s="46" t="s">
        <v>136</v>
      </c>
      <c r="K27" s="36">
        <v>0</v>
      </c>
      <c r="L27" s="46" t="s">
        <v>136</v>
      </c>
      <c r="M27" s="25">
        <v>0</v>
      </c>
      <c r="N27" s="11">
        <f t="shared" si="8"/>
        <v>0</v>
      </c>
      <c r="O27" s="11">
        <f t="shared" si="0"/>
        <v>0</v>
      </c>
      <c r="P27" s="12">
        <f t="shared" si="1"/>
        <v>0</v>
      </c>
      <c r="Q27" s="12">
        <f t="shared" si="2"/>
        <v>0</v>
      </c>
      <c r="R27" s="61" t="s">
        <v>186</v>
      </c>
      <c r="S27" s="62" t="str">
        <f t="shared" si="9"/>
        <v>N/A</v>
      </c>
      <c r="T27" s="63">
        <f t="shared" si="3"/>
        <v>0</v>
      </c>
      <c r="U27" s="9">
        <f t="shared" si="4"/>
        <v>0</v>
      </c>
      <c r="V27" s="9">
        <f t="shared" si="5"/>
        <v>0</v>
      </c>
      <c r="W27" s="10">
        <f t="shared" si="6"/>
        <v>0</v>
      </c>
      <c r="X27" s="10">
        <f t="shared" si="7"/>
        <v>0</v>
      </c>
      <c r="Y27" s="49" t="s">
        <v>138</v>
      </c>
    </row>
    <row r="28" spans="1:25" ht="60" x14ac:dyDescent="0.25">
      <c r="A28" s="271"/>
      <c r="B28" s="250" t="s">
        <v>188</v>
      </c>
      <c r="C28" s="22" t="s">
        <v>189</v>
      </c>
      <c r="D28" s="22" t="s">
        <v>190</v>
      </c>
      <c r="E28" s="47" t="s">
        <v>99</v>
      </c>
      <c r="F28" s="46">
        <v>0</v>
      </c>
      <c r="G28" s="46" t="s">
        <v>136</v>
      </c>
      <c r="H28" s="46" t="s">
        <v>136</v>
      </c>
      <c r="I28" s="21">
        <v>0</v>
      </c>
      <c r="J28" s="46" t="s">
        <v>136</v>
      </c>
      <c r="K28" s="36">
        <v>0</v>
      </c>
      <c r="L28" s="46" t="s">
        <v>136</v>
      </c>
      <c r="M28" s="25">
        <v>0</v>
      </c>
      <c r="N28" s="11">
        <f t="shared" si="8"/>
        <v>0</v>
      </c>
      <c r="O28" s="11">
        <f t="shared" si="0"/>
        <v>0</v>
      </c>
      <c r="P28" s="12">
        <f t="shared" si="1"/>
        <v>0</v>
      </c>
      <c r="Q28" s="12">
        <f t="shared" si="2"/>
        <v>0</v>
      </c>
      <c r="R28" s="61" t="s">
        <v>191</v>
      </c>
      <c r="S28" s="62" t="str">
        <f t="shared" si="9"/>
        <v>N/A</v>
      </c>
      <c r="T28" s="63">
        <f t="shared" si="3"/>
        <v>0</v>
      </c>
      <c r="U28" s="9">
        <f t="shared" si="4"/>
        <v>0</v>
      </c>
      <c r="V28" s="9">
        <f t="shared" si="5"/>
        <v>0</v>
      </c>
      <c r="W28" s="10">
        <f t="shared" si="6"/>
        <v>0</v>
      </c>
      <c r="X28" s="10">
        <f t="shared" si="7"/>
        <v>0</v>
      </c>
      <c r="Y28" s="49" t="s">
        <v>138</v>
      </c>
    </row>
    <row r="29" spans="1:25" ht="60" x14ac:dyDescent="0.25">
      <c r="A29" s="271"/>
      <c r="B29" s="251"/>
      <c r="C29" s="22" t="s">
        <v>192</v>
      </c>
      <c r="D29" s="22" t="s">
        <v>190</v>
      </c>
      <c r="E29" s="47" t="s">
        <v>99</v>
      </c>
      <c r="F29" s="46">
        <v>0</v>
      </c>
      <c r="G29" s="46" t="s">
        <v>136</v>
      </c>
      <c r="H29" s="46" t="s">
        <v>136</v>
      </c>
      <c r="I29" s="21">
        <v>0</v>
      </c>
      <c r="J29" s="46" t="s">
        <v>136</v>
      </c>
      <c r="K29" s="36">
        <v>0</v>
      </c>
      <c r="L29" s="46" t="s">
        <v>136</v>
      </c>
      <c r="M29" s="25">
        <v>0</v>
      </c>
      <c r="N29" s="11">
        <f t="shared" si="8"/>
        <v>0</v>
      </c>
      <c r="O29" s="11">
        <f t="shared" si="0"/>
        <v>0</v>
      </c>
      <c r="P29" s="12">
        <f t="shared" si="1"/>
        <v>0</v>
      </c>
      <c r="Q29" s="12">
        <f t="shared" si="2"/>
        <v>0</v>
      </c>
      <c r="R29" s="61" t="s">
        <v>191</v>
      </c>
      <c r="S29" s="62" t="str">
        <f t="shared" si="9"/>
        <v>N/A</v>
      </c>
      <c r="T29" s="63">
        <f t="shared" si="3"/>
        <v>0</v>
      </c>
      <c r="U29" s="9">
        <f t="shared" si="4"/>
        <v>0</v>
      </c>
      <c r="V29" s="9">
        <f t="shared" si="5"/>
        <v>0</v>
      </c>
      <c r="W29" s="10">
        <f t="shared" si="6"/>
        <v>0</v>
      </c>
      <c r="X29" s="10">
        <f t="shared" si="7"/>
        <v>0</v>
      </c>
      <c r="Y29" s="49" t="s">
        <v>138</v>
      </c>
    </row>
    <row r="30" spans="1:25" ht="94.5" customHeight="1" x14ac:dyDescent="0.25">
      <c r="A30" s="271"/>
      <c r="B30" s="22" t="s">
        <v>193</v>
      </c>
      <c r="C30" s="22" t="s">
        <v>194</v>
      </c>
      <c r="D30" s="22" t="s">
        <v>195</v>
      </c>
      <c r="E30" s="45" t="s">
        <v>101</v>
      </c>
      <c r="F30" s="23" t="s">
        <v>136</v>
      </c>
      <c r="G30" s="23" t="s">
        <v>136</v>
      </c>
      <c r="H30" s="23" t="s">
        <v>136</v>
      </c>
      <c r="I30" s="23" t="s">
        <v>136</v>
      </c>
      <c r="J30" s="23" t="s">
        <v>136</v>
      </c>
      <c r="K30" s="23" t="s">
        <v>136</v>
      </c>
      <c r="L30" s="23" t="s">
        <v>136</v>
      </c>
      <c r="M30" s="23" t="s">
        <v>136</v>
      </c>
      <c r="N30" s="11">
        <f t="shared" si="8"/>
        <v>0</v>
      </c>
      <c r="O30" s="11">
        <f t="shared" si="0"/>
        <v>0</v>
      </c>
      <c r="P30" s="12">
        <f t="shared" si="1"/>
        <v>0</v>
      </c>
      <c r="Q30" s="12">
        <f t="shared" si="2"/>
        <v>0</v>
      </c>
      <c r="R30" s="61" t="s">
        <v>196</v>
      </c>
      <c r="S30" s="62" t="str">
        <f t="shared" si="9"/>
        <v>N/A</v>
      </c>
      <c r="T30" s="63" t="str">
        <f t="shared" si="3"/>
        <v>N/A</v>
      </c>
      <c r="U30" s="9">
        <f t="shared" si="4"/>
        <v>0</v>
      </c>
      <c r="V30" s="9">
        <f t="shared" si="5"/>
        <v>0</v>
      </c>
      <c r="W30" s="10">
        <f t="shared" si="6"/>
        <v>0</v>
      </c>
      <c r="X30" s="10">
        <f t="shared" si="7"/>
        <v>0</v>
      </c>
      <c r="Y30" s="61" t="s">
        <v>197</v>
      </c>
    </row>
    <row r="31" spans="1:25" ht="180" customHeight="1" x14ac:dyDescent="0.25">
      <c r="A31" s="266" t="s">
        <v>198</v>
      </c>
      <c r="B31" s="250" t="s">
        <v>199</v>
      </c>
      <c r="C31" s="26" t="s">
        <v>200</v>
      </c>
      <c r="D31" s="26" t="s">
        <v>201</v>
      </c>
      <c r="E31" s="45" t="s">
        <v>101</v>
      </c>
      <c r="F31" s="23" t="s">
        <v>136</v>
      </c>
      <c r="G31" s="23" t="s">
        <v>136</v>
      </c>
      <c r="H31" s="60">
        <v>271</v>
      </c>
      <c r="I31" s="69">
        <v>2696325</v>
      </c>
      <c r="J31" s="60">
        <v>723</v>
      </c>
      <c r="K31" s="70">
        <v>6870355</v>
      </c>
      <c r="L31" s="56">
        <v>444</v>
      </c>
      <c r="M31" s="71">
        <v>4450111</v>
      </c>
      <c r="N31" s="11">
        <f t="shared" si="8"/>
        <v>-0.63837638376383765</v>
      </c>
      <c r="O31" s="11">
        <f t="shared" si="0"/>
        <v>-0.65043568560911602</v>
      </c>
      <c r="P31" s="12">
        <f t="shared" si="1"/>
        <v>0</v>
      </c>
      <c r="Q31" s="12">
        <f t="shared" si="2"/>
        <v>0</v>
      </c>
      <c r="R31" s="61" t="s">
        <v>202</v>
      </c>
      <c r="S31" s="62">
        <f t="shared" si="9"/>
        <v>444</v>
      </c>
      <c r="T31" s="63">
        <f t="shared" si="3"/>
        <v>4450111</v>
      </c>
      <c r="U31" s="9">
        <f t="shared" si="4"/>
        <v>0.38589211618257258</v>
      </c>
      <c r="V31" s="9">
        <f t="shared" si="5"/>
        <v>0.35227349969543054</v>
      </c>
      <c r="W31" s="10">
        <f t="shared" si="6"/>
        <v>0</v>
      </c>
      <c r="X31" s="10">
        <f t="shared" si="7"/>
        <v>0</v>
      </c>
      <c r="Y31" s="49" t="s">
        <v>159</v>
      </c>
    </row>
    <row r="32" spans="1:25" ht="75" x14ac:dyDescent="0.25">
      <c r="A32" s="267"/>
      <c r="B32" s="269"/>
      <c r="C32" s="26" t="s">
        <v>203</v>
      </c>
      <c r="D32" s="26" t="s">
        <v>201</v>
      </c>
      <c r="E32" s="80" t="s">
        <v>101</v>
      </c>
      <c r="F32" s="23" t="s">
        <v>136</v>
      </c>
      <c r="G32" s="23" t="s">
        <v>136</v>
      </c>
      <c r="H32" s="37">
        <v>0</v>
      </c>
      <c r="I32" s="76">
        <v>0</v>
      </c>
      <c r="J32" s="37">
        <v>0</v>
      </c>
      <c r="K32" s="37">
        <v>0</v>
      </c>
      <c r="L32" s="56">
        <v>0</v>
      </c>
      <c r="M32" s="57">
        <v>0</v>
      </c>
      <c r="N32" s="11">
        <f t="shared" si="8"/>
        <v>0</v>
      </c>
      <c r="O32" s="11">
        <f t="shared" si="0"/>
        <v>0</v>
      </c>
      <c r="P32" s="12">
        <f t="shared" si="1"/>
        <v>0</v>
      </c>
      <c r="Q32" s="12">
        <f t="shared" si="2"/>
        <v>0</v>
      </c>
      <c r="R32" s="61" t="s">
        <v>204</v>
      </c>
      <c r="S32" s="62">
        <f t="shared" si="9"/>
        <v>0</v>
      </c>
      <c r="T32" s="63">
        <f t="shared" si="3"/>
        <v>0</v>
      </c>
      <c r="U32" s="9">
        <f t="shared" si="4"/>
        <v>0</v>
      </c>
      <c r="V32" s="9">
        <f t="shared" si="5"/>
        <v>0</v>
      </c>
      <c r="W32" s="10">
        <f t="shared" si="6"/>
        <v>0</v>
      </c>
      <c r="X32" s="10">
        <f t="shared" si="7"/>
        <v>0</v>
      </c>
      <c r="Y32" s="49" t="s">
        <v>159</v>
      </c>
    </row>
    <row r="33" spans="1:32" ht="184.35" customHeight="1" thickBot="1" x14ac:dyDescent="0.3">
      <c r="A33" s="268"/>
      <c r="B33" s="270"/>
      <c r="C33" s="27" t="s">
        <v>205</v>
      </c>
      <c r="D33" s="79" t="s">
        <v>206</v>
      </c>
      <c r="E33" s="81" t="s">
        <v>101</v>
      </c>
      <c r="F33" s="23" t="s">
        <v>136</v>
      </c>
      <c r="G33" s="23" t="s">
        <v>136</v>
      </c>
      <c r="H33" s="82">
        <v>135534</v>
      </c>
      <c r="I33" s="84">
        <v>76417800</v>
      </c>
      <c r="J33" s="85">
        <v>279860</v>
      </c>
      <c r="K33" s="86">
        <v>162615910</v>
      </c>
      <c r="L33" s="75">
        <v>144851</v>
      </c>
      <c r="M33" s="57">
        <v>95396660</v>
      </c>
      <c r="N33" s="11">
        <f t="shared" si="8"/>
        <v>-6.8742898460902868E-2</v>
      </c>
      <c r="O33" s="11">
        <f t="shared" si="0"/>
        <v>-0.24835653473405417</v>
      </c>
      <c r="P33" s="12">
        <f t="shared" si="1"/>
        <v>0</v>
      </c>
      <c r="Q33" s="12">
        <f t="shared" si="2"/>
        <v>0</v>
      </c>
      <c r="R33" s="87" t="s">
        <v>207</v>
      </c>
      <c r="S33" s="62">
        <f t="shared" si="9"/>
        <v>144851</v>
      </c>
      <c r="T33" s="63">
        <f t="shared" si="3"/>
        <v>95396660</v>
      </c>
      <c r="U33" s="9">
        <f t="shared" si="4"/>
        <v>0.48241620810405206</v>
      </c>
      <c r="V33" s="9">
        <f t="shared" si="5"/>
        <v>0.41336207508847078</v>
      </c>
      <c r="W33" s="10">
        <f t="shared" si="6"/>
        <v>0</v>
      </c>
      <c r="X33" s="10">
        <f t="shared" si="7"/>
        <v>0</v>
      </c>
      <c r="Y33" s="49" t="s">
        <v>159</v>
      </c>
    </row>
    <row r="34" spans="1:32" ht="135" x14ac:dyDescent="0.25">
      <c r="A34" s="51" t="s">
        <v>208</v>
      </c>
      <c r="B34" s="27" t="s">
        <v>209</v>
      </c>
      <c r="C34" s="27" t="s">
        <v>210</v>
      </c>
      <c r="D34" s="27" t="s">
        <v>211</v>
      </c>
      <c r="E34" s="73" t="s">
        <v>99</v>
      </c>
      <c r="F34" s="74">
        <v>0.01</v>
      </c>
      <c r="G34" s="77">
        <v>0.01</v>
      </c>
      <c r="H34" s="78">
        <v>3</v>
      </c>
      <c r="I34" s="83">
        <v>759347</v>
      </c>
      <c r="J34" s="78">
        <v>4</v>
      </c>
      <c r="K34" s="107">
        <v>919346</v>
      </c>
      <c r="L34" s="75">
        <v>3</v>
      </c>
      <c r="M34" s="57">
        <v>316000</v>
      </c>
      <c r="N34" s="11">
        <f t="shared" ref="N34" si="10">IFERROR((1-(L34/H34)),0)</f>
        <v>0</v>
      </c>
      <c r="O34" s="11">
        <f t="shared" ref="O34" si="11">IFERROR((1-(M34/I34)),0)</f>
        <v>0.58385296840574863</v>
      </c>
      <c r="P34" s="12">
        <f t="shared" ref="P34" si="12">IFERROR((N34/G34),0)</f>
        <v>0</v>
      </c>
      <c r="Q34" s="12">
        <f t="shared" ref="Q34" si="13">IFERROR((O34/F34),0)</f>
        <v>58.38529684057486</v>
      </c>
      <c r="R34" s="87" t="s">
        <v>212</v>
      </c>
      <c r="S34" s="62">
        <f t="shared" si="9"/>
        <v>3</v>
      </c>
      <c r="T34" s="63">
        <f t="shared" si="3"/>
        <v>316000</v>
      </c>
      <c r="U34" s="9">
        <f t="shared" si="4"/>
        <v>0.25</v>
      </c>
      <c r="V34" s="9">
        <f t="shared" si="5"/>
        <v>0.65627739719322209</v>
      </c>
      <c r="W34" s="10">
        <f t="shared" si="6"/>
        <v>25</v>
      </c>
      <c r="X34" s="10">
        <f t="shared" si="7"/>
        <v>65.627739719322207</v>
      </c>
      <c r="Y34" s="49" t="s">
        <v>138</v>
      </c>
      <c r="Z34" s="14">
        <v>1</v>
      </c>
      <c r="AE34" s="90">
        <v>5</v>
      </c>
      <c r="AF34" s="90">
        <v>841000</v>
      </c>
    </row>
    <row r="35" spans="1:32" x14ac:dyDescent="0.25">
      <c r="A35" s="14"/>
    </row>
    <row r="36" spans="1:32" x14ac:dyDescent="0.25">
      <c r="A36" s="14"/>
    </row>
    <row r="38" spans="1:32" ht="19.5" customHeight="1" x14ac:dyDescent="0.25">
      <c r="A38" s="260" t="s">
        <v>213</v>
      </c>
      <c r="B38" s="260"/>
      <c r="C38" s="260"/>
      <c r="D38" s="260"/>
      <c r="E38" s="260"/>
      <c r="F38" s="260"/>
      <c r="G38" s="260"/>
      <c r="H38" s="260"/>
    </row>
  </sheetData>
  <mergeCells count="47">
    <mergeCell ref="Y15:Y16"/>
    <mergeCell ref="A38:H38"/>
    <mergeCell ref="B3:G3"/>
    <mergeCell ref="J3:Y3"/>
    <mergeCell ref="B24:B25"/>
    <mergeCell ref="L7:Y7"/>
    <mergeCell ref="B5:G5"/>
    <mergeCell ref="H5:I5"/>
    <mergeCell ref="J5:Y5"/>
    <mergeCell ref="A6:Y6"/>
    <mergeCell ref="A31:A33"/>
    <mergeCell ref="B31:B33"/>
    <mergeCell ref="I10:I11"/>
    <mergeCell ref="A15:A16"/>
    <mergeCell ref="B15:B16"/>
    <mergeCell ref="A17:A30"/>
    <mergeCell ref="C1:Y1"/>
    <mergeCell ref="H2:I2"/>
    <mergeCell ref="H4:I4"/>
    <mergeCell ref="J2:Y2"/>
    <mergeCell ref="J4:Y4"/>
    <mergeCell ref="B2:G2"/>
    <mergeCell ref="B4:G4"/>
    <mergeCell ref="B17:B18"/>
    <mergeCell ref="B20:B23"/>
    <mergeCell ref="B26:B27"/>
    <mergeCell ref="B28:B29"/>
    <mergeCell ref="F8:F11"/>
    <mergeCell ref="A12:A13"/>
    <mergeCell ref="A8:B11"/>
    <mergeCell ref="C8:C11"/>
    <mergeCell ref="R15:R16"/>
    <mergeCell ref="A7:G7"/>
    <mergeCell ref="E8:E11"/>
    <mergeCell ref="G8:G11"/>
    <mergeCell ref="H10:H11"/>
    <mergeCell ref="D8:D11"/>
    <mergeCell ref="H8:I9"/>
    <mergeCell ref="S9:Y9"/>
    <mergeCell ref="S10:Y10"/>
    <mergeCell ref="L8:O8"/>
    <mergeCell ref="J8:K9"/>
    <mergeCell ref="J10:J11"/>
    <mergeCell ref="K10:K11"/>
    <mergeCell ref="L9:R9"/>
    <mergeCell ref="S8:Y8"/>
    <mergeCell ref="L10:R10"/>
  </mergeCells>
  <dataValidations count="14">
    <dataValidation allowBlank="1" showInputMessage="1" showErrorMessage="1" prompt="Defina la referencia que se usará  para medir el rubro o componente. Ejem. Metro cúbico, personas, horas, entre otros." sqref="D8:D11" xr:uid="{00000000-0002-0000-0100-000000000000}"/>
    <dataValidation allowBlank="1" showInputMessage="1" showErrorMessage="1" prompt="Si el rubro y componente se espera mantener o reducir en la vigencia (se selcciona como gasto elegible), seleccione SI, en caso contrario seleccione NO. _x000a__x000a_Si selecciona NO, se debe diligencuir las columnas H en adelante" sqref="E8:E11" xr:uid="{00000000-0002-0000-0100-000001000000}"/>
    <dataValidation allowBlank="1" showInputMessage="1" showErrorMessage="1" prompt="Si en la celda &quot;E&quot;, selecionó SI, defina una meta en porcentaje para mantener o reducir el gasto en la vigencia. (En giros presupuestales)" sqref="F8:F11" xr:uid="{00000000-0002-0000-0100-000002000000}"/>
    <dataValidation allowBlank="1" showInputMessage="1" showErrorMessage="1" prompt="Si en la celda &quot;E&quot;, selecionó SI, defina una meta en porcentaje para mantener o reducir el gasto en la vigencia. (En unidad de medida)" sqref="G8:G11" xr:uid="{00000000-0002-0000-0100-000003000000}"/>
    <dataValidation allowBlank="1" showInputMessage="1" showErrorMessage="1" prompt="Relacione el dato de consumo asociado al rubro, componente y unidad de medida reportado en el  mismo periodo del año anterior_x000a_" sqref="H10:H11 J10:J11" xr:uid="{00000000-0002-0000-0100-000004000000}"/>
    <dataValidation allowBlank="1" showInputMessage="1" showErrorMessage="1" prompt="Relacione los giros realizados  en el  mismo periodo del año anterior, relacionados con el rubro y el componente. Valores en pesos." sqref="K10:K11" xr:uid="{00000000-0002-0000-0100-000005000000}"/>
    <dataValidation allowBlank="1" showInputMessage="1" showErrorMessage="1" prompt="Relacione el dato de consumo asociado al rubro, componente y unidad de medida en el periodo de reporte._x000a_" sqref="L11 S11" xr:uid="{00000000-0002-0000-0100-000006000000}"/>
    <dataValidation allowBlank="1" showInputMessage="1" showErrorMessage="1" prompt="Relacione los giros realizados  en el  periodo de reporte para el rubro y el componente. Valores en pesos." sqref="M11" xr:uid="{00000000-0002-0000-0100-000007000000}"/>
    <dataValidation allowBlank="1" showInputMessage="1" showErrorMessage="1" prompt="Relacione los giros realizados  en el  periodo de reporte para el rubro y el componente. Valores en pesos._x000a_" sqref="T11" xr:uid="{00000000-0002-0000-0100-000008000000}"/>
    <dataValidation allowBlank="1" showInputMessage="1" showErrorMessage="1" prompt="Escribir el otro sector que no se encuentra en la lista desplegable" sqref="B3:G3" xr:uid="{00000000-0002-0000-0100-000009000000}"/>
    <dataValidation allowBlank="1" showInputMessage="1" showErrorMessage="1" prompt="Escribir la otra entidad que no se encuentra en la lista desplegable" sqref="J3:Y3" xr:uid="{00000000-0002-0000-0100-00000A000000}"/>
    <dataValidation type="list" allowBlank="1" showInputMessage="1" showErrorMessage="1" sqref="J2:Y2" xr:uid="{00000000-0002-0000-0100-00000B000000}">
      <formula1>INDIRECT(B2)</formula1>
    </dataValidation>
    <dataValidation allowBlank="1" showInputMessage="1" showErrorMessage="1" prompt="Relacione los giros realizados  en el  mismo periodo del año anterior, relacionados con el rubro y el componente. valores en pesos." sqref="I10:I11" xr:uid="{00000000-0002-0000-0100-00000C000000}"/>
    <dataValidation allowBlank="1" showInputMessage="1" showErrorMessage="1" prompt="Solo aplica para gastos de funcionamiento." sqref="A8:B11" xr:uid="{00000000-0002-0000-0100-00000D000000}"/>
  </dataValidations>
  <pageMargins left="0.7" right="0.7" top="0.75" bottom="0.75" header="0.3" footer="0.3"/>
  <pageSetup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E000000}">
          <x14:formula1>
            <xm:f>datos!$E$12:$E$13</xm:f>
          </x14:formula1>
          <xm:sqref>B5</xm:sqref>
        </x14:dataValidation>
        <x14:dataValidation type="list" allowBlank="1" showInputMessage="1" showErrorMessage="1" xr:uid="{00000000-0002-0000-0100-00000F000000}">
          <x14:formula1>
            <xm:f>datos!$E$27:$E$29</xm:f>
          </x14:formula1>
          <xm:sqref>J4</xm:sqref>
        </x14:dataValidation>
        <x14:dataValidation type="list" allowBlank="1" showInputMessage="1" showErrorMessage="1" xr:uid="{00000000-0002-0000-0100-000010000000}">
          <x14:formula1>
            <xm:f>datos!$D$27:$D$31</xm:f>
          </x14:formula1>
          <xm:sqref>B4</xm:sqref>
        </x14:dataValidation>
        <x14:dataValidation type="list" allowBlank="1" showInputMessage="1" showErrorMessage="1" xr:uid="{00000000-0002-0000-0100-000011000000}">
          <x14:formula1>
            <xm:f>datos!$E$18:$E$20</xm:f>
          </x14:formula1>
          <xm:sqref>J5</xm:sqref>
        </x14:dataValidation>
        <x14:dataValidation type="list" showInputMessage="1" showErrorMessage="1" xr:uid="{00000000-0002-0000-0100-000012000000}">
          <x14:formula1>
            <xm:f>datos!$D$2:$T$2</xm:f>
          </x14:formula1>
          <xm:sqref>B2:G2</xm:sqref>
        </x14:dataValidation>
        <x14:dataValidation type="list" allowBlank="1" showInputMessage="1" showErrorMessage="1" xr:uid="{00000000-0002-0000-0100-000013000000}">
          <x14:formula1>
            <xm:f>datos!$F$27:$F$28</xm:f>
          </x14:formula1>
          <xm:sqref>E12:E34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3EDF2-ED7E-4F2E-AD40-81ACFED01164}">
  <sheetPr>
    <pageSetUpPr fitToPage="1"/>
  </sheetPr>
  <dimension ref="B1:BX42"/>
  <sheetViews>
    <sheetView showGridLines="0" tabSelected="1" view="pageBreakPreview" topLeftCell="A2" zoomScale="80" zoomScaleNormal="80" zoomScaleSheetLayoutView="80" workbookViewId="0">
      <pane xSplit="5" ySplit="9" topLeftCell="F11" activePane="bottomRight" state="frozen"/>
      <selection pane="topRight"/>
      <selection pane="bottomLeft"/>
      <selection pane="bottomRight" activeCell="F11" sqref="F11"/>
    </sheetView>
  </sheetViews>
  <sheetFormatPr baseColWidth="10" defaultColWidth="9.140625" defaultRowHeight="15" customHeight="1" x14ac:dyDescent="0.25"/>
  <cols>
    <col min="1" max="1" width="2.85546875" style="14" customWidth="1"/>
    <col min="2" max="2" width="33" style="28" customWidth="1"/>
    <col min="3" max="3" width="36" style="14" customWidth="1"/>
    <col min="4" max="4" width="42.42578125" style="14" customWidth="1"/>
    <col min="5" max="5" width="18.7109375" style="14" customWidth="1"/>
    <col min="6" max="6" width="26.7109375" style="39" customWidth="1"/>
    <col min="7" max="7" width="11" style="38" customWidth="1"/>
    <col min="8" max="8" width="16" style="38" customWidth="1"/>
    <col min="9" max="9" width="11" style="38" customWidth="1"/>
    <col min="10" max="10" width="22.85546875" style="38" customWidth="1"/>
    <col min="11" max="11" width="11" style="38" customWidth="1"/>
    <col min="12" max="12" width="21.42578125" style="38" customWidth="1"/>
    <col min="13" max="13" width="11" style="38" customWidth="1"/>
    <col min="14" max="14" width="22.42578125" style="38" customWidth="1"/>
    <col min="15" max="15" width="11" style="38" customWidth="1"/>
    <col min="16" max="16" width="22.42578125" style="38" customWidth="1"/>
    <col min="17" max="17" width="11" style="38" customWidth="1"/>
    <col min="18" max="18" width="16.28515625" style="38" customWidth="1"/>
    <col min="19" max="19" width="11" style="38" customWidth="1"/>
    <col min="20" max="20" width="14.7109375" style="38" customWidth="1"/>
    <col min="21" max="21" width="11" style="38" customWidth="1"/>
    <col min="22" max="22" width="18.42578125" style="38" customWidth="1"/>
    <col min="23" max="23" width="11" style="38" customWidth="1"/>
    <col min="24" max="24" width="21.140625" style="38" customWidth="1"/>
    <col min="25" max="25" width="11" style="38" customWidth="1"/>
    <col min="26" max="26" width="20.5703125" style="38" customWidth="1"/>
    <col min="27" max="27" width="11" style="38" customWidth="1"/>
    <col min="28" max="28" width="19" style="38" customWidth="1"/>
    <col min="29" max="29" width="11" style="38" customWidth="1"/>
    <col min="30" max="30" width="19.5703125" style="38" customWidth="1"/>
    <col min="31" max="31" width="21" style="14" customWidth="1"/>
    <col min="32" max="32" width="23.7109375" style="14" customWidth="1"/>
    <col min="33" max="33" width="18" style="14" customWidth="1"/>
    <col min="34" max="34" width="21.140625" style="14" customWidth="1"/>
    <col min="35" max="35" width="16.5703125" style="14" customWidth="1"/>
    <col min="36" max="36" width="20.85546875" style="14" customWidth="1"/>
    <col min="37" max="37" width="11" style="14" customWidth="1"/>
    <col min="38" max="38" width="19.5703125" style="14" customWidth="1"/>
    <col min="39" max="39" width="11" style="14" customWidth="1"/>
    <col min="40" max="40" width="19.5703125" style="14" customWidth="1"/>
    <col min="41" max="41" width="11" style="14" customWidth="1"/>
    <col min="42" max="42" width="19.5703125" style="14" customWidth="1"/>
    <col min="43" max="43" width="11" style="14" customWidth="1"/>
    <col min="44" max="44" width="19.5703125" style="14" customWidth="1"/>
    <col min="45" max="45" width="11" style="14" customWidth="1"/>
    <col min="46" max="46" width="19.5703125" style="14" customWidth="1"/>
    <col min="47" max="47" width="11" style="14" customWidth="1"/>
    <col min="48" max="48" width="19.5703125" style="14" customWidth="1"/>
    <col min="49" max="49" width="11" style="14" customWidth="1"/>
    <col min="50" max="50" width="21.28515625" style="14" customWidth="1"/>
    <col min="51" max="51" width="18.7109375" style="14" customWidth="1"/>
    <col min="52" max="52" width="17.140625" style="90" customWidth="1"/>
    <col min="53" max="53" width="22" style="132" customWidth="1"/>
    <col min="54" max="54" width="22.28515625" style="129" customWidth="1"/>
    <col min="55" max="55" width="65.140625" style="14" customWidth="1"/>
    <col min="56" max="56" width="58.85546875" style="14" customWidth="1"/>
    <col min="57" max="57" width="11" style="14" customWidth="1"/>
    <col min="58" max="58" width="20" style="14" customWidth="1"/>
    <col min="59" max="59" width="11" style="14" customWidth="1"/>
    <col min="60" max="60" width="20.7109375" style="14" customWidth="1"/>
    <col min="61" max="61" width="11" style="14" customWidth="1"/>
    <col min="62" max="62" width="23.85546875" style="14" customWidth="1"/>
    <col min="63" max="63" width="11" style="14" customWidth="1"/>
    <col min="64" max="64" width="26.28515625" style="14" customWidth="1"/>
    <col min="65" max="65" width="11" style="14" customWidth="1"/>
    <col min="66" max="66" width="28.42578125" style="14" customWidth="1"/>
    <col min="67" max="67" width="11" style="14" customWidth="1"/>
    <col min="68" max="68" width="19.7109375" style="14" customWidth="1"/>
    <col min="69" max="69" width="11" style="14" customWidth="1"/>
    <col min="70" max="70" width="24" style="14" customWidth="1"/>
    <col min="71" max="71" width="17.42578125" style="14" customWidth="1"/>
    <col min="72" max="72" width="13.42578125" style="14" customWidth="1"/>
    <col min="73" max="73" width="16.7109375" style="14" customWidth="1"/>
    <col min="74" max="74" width="18.85546875" style="14" customWidth="1"/>
    <col min="75" max="75" width="71" style="14" customWidth="1"/>
    <col min="76" max="76" width="82.140625" style="14" customWidth="1"/>
    <col min="77" max="16384" width="9.140625" style="14"/>
  </cols>
  <sheetData>
    <row r="1" spans="2:76" ht="75" customHeight="1" x14ac:dyDescent="0.25">
      <c r="B1" s="13"/>
      <c r="C1" s="13"/>
      <c r="D1" s="299" t="s">
        <v>103</v>
      </c>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c r="AZ1" s="299"/>
      <c r="BA1" s="299"/>
      <c r="BB1" s="299"/>
      <c r="BC1" s="299"/>
      <c r="BD1" s="299"/>
      <c r="BE1" s="299"/>
      <c r="BF1" s="299"/>
      <c r="BG1" s="299"/>
      <c r="BH1" s="299"/>
      <c r="BI1" s="299"/>
      <c r="BJ1" s="299"/>
      <c r="BK1" s="299"/>
      <c r="BL1" s="299"/>
      <c r="BM1" s="299"/>
      <c r="BN1" s="299"/>
      <c r="BO1" s="299"/>
      <c r="BP1" s="299"/>
      <c r="BQ1" s="299"/>
      <c r="BR1" s="299"/>
      <c r="BS1" s="299"/>
      <c r="BT1" s="299"/>
      <c r="BU1" s="299"/>
      <c r="BV1" s="299"/>
      <c r="BW1" s="299"/>
      <c r="BX1" s="299"/>
    </row>
    <row r="2" spans="2:76" ht="26.25" customHeight="1" x14ac:dyDescent="0.25">
      <c r="B2" s="150" t="s">
        <v>104</v>
      </c>
      <c r="C2" s="150" t="s">
        <v>6</v>
      </c>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190"/>
      <c r="BA2" s="88"/>
      <c r="BB2" s="88"/>
      <c r="BC2" s="88"/>
      <c r="BD2" s="88"/>
      <c r="BE2" s="88"/>
      <c r="BF2" s="88"/>
      <c r="BG2" s="88"/>
      <c r="BH2" s="88"/>
      <c r="BI2" s="88"/>
      <c r="BJ2" s="88"/>
      <c r="BK2" s="88"/>
      <c r="BL2" s="88"/>
      <c r="BM2" s="88"/>
      <c r="BN2" s="88"/>
      <c r="BO2" s="88"/>
      <c r="BP2" s="88"/>
      <c r="BQ2" s="88"/>
      <c r="BR2" s="88"/>
      <c r="BS2" s="88"/>
      <c r="BT2" s="88"/>
      <c r="BU2" s="88"/>
      <c r="BV2" s="88"/>
      <c r="BW2" s="88"/>
      <c r="BX2" s="88"/>
    </row>
    <row r="3" spans="2:76" ht="26.25" customHeight="1" x14ac:dyDescent="0.25">
      <c r="B3" s="150" t="s">
        <v>95</v>
      </c>
      <c r="C3" s="150" t="s">
        <v>214</v>
      </c>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190"/>
      <c r="BA3" s="88"/>
      <c r="BB3" s="88"/>
      <c r="BC3" s="88"/>
      <c r="BD3" s="88"/>
      <c r="BE3" s="88"/>
      <c r="BF3" s="88"/>
      <c r="BG3" s="88"/>
      <c r="BH3" s="88"/>
      <c r="BI3" s="88"/>
      <c r="BJ3" s="88"/>
      <c r="BK3" s="88"/>
      <c r="BL3" s="88"/>
      <c r="BM3" s="88"/>
      <c r="BN3" s="88"/>
      <c r="BO3" s="88"/>
      <c r="BP3" s="88"/>
      <c r="BQ3" s="88"/>
      <c r="BR3" s="88"/>
      <c r="BS3" s="88"/>
      <c r="BT3" s="88"/>
      <c r="BU3" s="88"/>
      <c r="BV3" s="88"/>
      <c r="BW3" s="88"/>
      <c r="BX3" s="88"/>
    </row>
    <row r="4" spans="2:76" ht="26.25" customHeight="1" x14ac:dyDescent="0.25">
      <c r="B4" s="151" t="s">
        <v>85</v>
      </c>
      <c r="C4" s="151" t="s">
        <v>215</v>
      </c>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88"/>
      <c r="AH4" s="88"/>
      <c r="AI4" s="149"/>
      <c r="AJ4" s="149"/>
      <c r="AK4" s="149"/>
      <c r="AL4" s="149"/>
      <c r="AM4" s="149"/>
      <c r="AN4" s="149"/>
      <c r="AO4" s="149"/>
      <c r="AP4" s="149"/>
      <c r="AQ4" s="149"/>
      <c r="AR4" s="149"/>
      <c r="AS4" s="149"/>
      <c r="AT4" s="149"/>
      <c r="AU4" s="149"/>
      <c r="AV4" s="149"/>
      <c r="AW4" s="149"/>
      <c r="AX4" s="149"/>
      <c r="AY4" s="149"/>
      <c r="AZ4" s="191"/>
      <c r="BA4" s="149"/>
      <c r="BB4" s="149"/>
      <c r="BC4" s="149"/>
      <c r="BD4" s="88"/>
      <c r="BE4" s="88"/>
      <c r="BF4" s="88"/>
      <c r="BG4" s="88"/>
      <c r="BH4" s="88"/>
      <c r="BI4" s="88"/>
      <c r="BJ4" s="149"/>
      <c r="BK4" s="149"/>
      <c r="BL4" s="149"/>
      <c r="BM4" s="149"/>
      <c r="BN4" s="149"/>
      <c r="BO4" s="149"/>
      <c r="BP4" s="149"/>
      <c r="BQ4" s="88"/>
      <c r="BR4" s="88"/>
      <c r="BS4" s="149"/>
      <c r="BT4" s="149"/>
      <c r="BU4" s="149"/>
      <c r="BV4" s="149"/>
      <c r="BW4" s="149"/>
      <c r="BX4" s="149"/>
    </row>
    <row r="5" spans="2:76" ht="26.25" customHeight="1" x14ac:dyDescent="0.25">
      <c r="B5" s="148" t="s">
        <v>110</v>
      </c>
      <c r="C5" s="143"/>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88"/>
      <c r="AH5" s="88"/>
      <c r="AI5" s="143"/>
      <c r="AJ5" s="143"/>
      <c r="AK5" s="143"/>
      <c r="AL5" s="143"/>
      <c r="AM5" s="143"/>
      <c r="AN5" s="143"/>
      <c r="AO5" s="143"/>
      <c r="AP5" s="143"/>
      <c r="AQ5" s="143"/>
      <c r="AR5" s="143"/>
      <c r="AS5" s="143"/>
      <c r="AT5" s="143"/>
      <c r="AU5" s="143"/>
      <c r="AV5" s="143"/>
      <c r="AW5" s="143"/>
      <c r="AX5" s="143"/>
      <c r="AY5" s="143"/>
      <c r="AZ5" s="193"/>
      <c r="BA5" s="143"/>
      <c r="BB5" s="143"/>
      <c r="BC5" s="143"/>
      <c r="BD5" s="88"/>
      <c r="BE5" s="88"/>
      <c r="BF5" s="88"/>
      <c r="BG5" s="88"/>
      <c r="BH5" s="88"/>
      <c r="BI5" s="88"/>
      <c r="BJ5" s="143"/>
      <c r="BK5" s="143"/>
      <c r="BL5" s="143"/>
      <c r="BM5" s="143"/>
      <c r="BN5" s="143"/>
      <c r="BO5" s="143"/>
      <c r="BP5" s="143"/>
      <c r="BQ5" s="88"/>
      <c r="BR5" s="88"/>
      <c r="BS5" s="143"/>
      <c r="BT5" s="143"/>
      <c r="BU5" s="143"/>
      <c r="BV5" s="143"/>
      <c r="BW5" s="143"/>
      <c r="BX5" s="143"/>
    </row>
    <row r="6" spans="2:76" x14ac:dyDescent="0.25">
      <c r="B6" s="236" t="s">
        <v>111</v>
      </c>
      <c r="C6" s="237"/>
      <c r="D6" s="237"/>
      <c r="E6" s="237"/>
      <c r="F6" s="89"/>
      <c r="G6" s="34"/>
      <c r="H6" s="34"/>
      <c r="I6" s="34"/>
      <c r="J6" s="34"/>
      <c r="K6" s="34"/>
      <c r="L6" s="34"/>
      <c r="M6" s="34"/>
      <c r="N6" s="34"/>
      <c r="O6" s="34"/>
      <c r="P6" s="34"/>
      <c r="Q6" s="34"/>
      <c r="R6" s="34"/>
      <c r="S6" s="34"/>
      <c r="T6" s="34"/>
      <c r="U6" s="34"/>
      <c r="V6" s="34"/>
      <c r="W6" s="34"/>
      <c r="X6" s="34"/>
      <c r="Y6" s="34"/>
      <c r="Z6" s="34"/>
      <c r="AA6" s="34"/>
      <c r="AB6" s="34"/>
      <c r="AC6" s="34"/>
      <c r="AD6" s="34"/>
      <c r="AE6" s="263" t="s">
        <v>112</v>
      </c>
      <c r="AF6" s="264"/>
      <c r="AG6" s="264"/>
      <c r="AH6" s="264"/>
      <c r="AI6" s="264"/>
      <c r="AJ6" s="264"/>
      <c r="AK6" s="264"/>
      <c r="AL6" s="264"/>
      <c r="AM6" s="264"/>
      <c r="AN6" s="264"/>
      <c r="AO6" s="264"/>
      <c r="AP6" s="264"/>
      <c r="AQ6" s="264"/>
      <c r="AR6" s="264"/>
      <c r="AS6" s="264"/>
      <c r="AT6" s="264"/>
      <c r="AU6" s="264"/>
      <c r="AV6" s="264"/>
      <c r="AW6" s="264"/>
      <c r="AX6" s="264"/>
      <c r="AY6" s="264"/>
      <c r="AZ6" s="264"/>
      <c r="BA6" s="264"/>
      <c r="BB6" s="264"/>
      <c r="BC6" s="264"/>
      <c r="BD6" s="263"/>
      <c r="BE6" s="264"/>
      <c r="BF6" s="264"/>
      <c r="BG6" s="264"/>
      <c r="BH6" s="264"/>
      <c r="BI6" s="264"/>
      <c r="BJ6" s="264"/>
      <c r="BK6" s="264"/>
      <c r="BL6" s="264"/>
      <c r="BM6" s="264"/>
      <c r="BN6" s="264"/>
      <c r="BO6" s="264"/>
      <c r="BP6" s="264"/>
      <c r="BQ6" s="264"/>
      <c r="BR6" s="264"/>
      <c r="BS6" s="264"/>
      <c r="BT6" s="264"/>
      <c r="BU6" s="264"/>
      <c r="BV6" s="264"/>
      <c r="BW6" s="264"/>
      <c r="BX6" s="264"/>
    </row>
    <row r="7" spans="2:76" ht="18" customHeight="1" x14ac:dyDescent="0.25">
      <c r="B7" s="226" t="s">
        <v>216</v>
      </c>
      <c r="C7" s="227"/>
      <c r="D7" s="227" t="s">
        <v>114</v>
      </c>
      <c r="E7" s="242" t="s">
        <v>115</v>
      </c>
      <c r="F7" s="288" t="s">
        <v>217</v>
      </c>
      <c r="G7" s="293" t="s">
        <v>218</v>
      </c>
      <c r="H7" s="294"/>
      <c r="I7" s="294"/>
      <c r="J7" s="294"/>
      <c r="K7" s="294"/>
      <c r="L7" s="294"/>
      <c r="M7" s="294"/>
      <c r="N7" s="294"/>
      <c r="O7" s="294"/>
      <c r="P7" s="294"/>
      <c r="Q7" s="294"/>
      <c r="R7" s="295"/>
      <c r="S7" s="293" t="s">
        <v>219</v>
      </c>
      <c r="T7" s="294"/>
      <c r="U7" s="294"/>
      <c r="V7" s="294"/>
      <c r="W7" s="294"/>
      <c r="X7" s="294"/>
      <c r="Y7" s="294"/>
      <c r="Z7" s="294"/>
      <c r="AA7" s="294"/>
      <c r="AB7" s="294"/>
      <c r="AC7" s="294"/>
      <c r="AD7" s="295"/>
      <c r="AE7" s="219" t="s">
        <v>121</v>
      </c>
      <c r="AF7" s="219"/>
      <c r="AG7" s="219"/>
      <c r="AH7" s="219"/>
      <c r="AI7" s="219"/>
      <c r="AJ7" s="219"/>
      <c r="AK7" s="219"/>
      <c r="AL7" s="219"/>
      <c r="AM7" s="219"/>
      <c r="AN7" s="219"/>
      <c r="AO7" s="219"/>
      <c r="AP7" s="219"/>
      <c r="AQ7" s="219"/>
      <c r="AR7" s="219"/>
      <c r="AS7" s="219"/>
      <c r="AT7" s="219"/>
      <c r="AU7" s="219"/>
      <c r="AV7" s="219"/>
      <c r="AW7" s="219"/>
      <c r="AX7" s="219"/>
      <c r="AY7" s="219"/>
      <c r="AZ7" s="219"/>
      <c r="BA7" s="219"/>
      <c r="BB7" s="219"/>
      <c r="BC7" s="220"/>
      <c r="BD7" s="218"/>
      <c r="BE7" s="219"/>
      <c r="BF7" s="219"/>
      <c r="BG7" s="219"/>
      <c r="BH7" s="219"/>
      <c r="BI7" s="219"/>
      <c r="BJ7" s="219"/>
      <c r="BK7" s="219"/>
      <c r="BL7" s="219"/>
      <c r="BM7" s="219"/>
      <c r="BN7" s="219"/>
      <c r="BO7" s="219"/>
      <c r="BP7" s="219"/>
      <c r="BQ7" s="219"/>
      <c r="BR7" s="219"/>
      <c r="BS7" s="219"/>
      <c r="BT7" s="219"/>
      <c r="BU7" s="219"/>
      <c r="BV7" s="219"/>
      <c r="BW7" s="219"/>
      <c r="BX7" s="219"/>
    </row>
    <row r="8" spans="2:76" ht="45.75" customHeight="1" x14ac:dyDescent="0.25">
      <c r="B8" s="228"/>
      <c r="C8" s="229"/>
      <c r="D8" s="229"/>
      <c r="E8" s="243"/>
      <c r="F8" s="289"/>
      <c r="G8" s="296"/>
      <c r="H8" s="297"/>
      <c r="I8" s="297"/>
      <c r="J8" s="297"/>
      <c r="K8" s="297"/>
      <c r="L8" s="297"/>
      <c r="M8" s="297"/>
      <c r="N8" s="297"/>
      <c r="O8" s="297"/>
      <c r="P8" s="297"/>
      <c r="Q8" s="297"/>
      <c r="R8" s="298"/>
      <c r="S8" s="296"/>
      <c r="T8" s="297"/>
      <c r="U8" s="297"/>
      <c r="V8" s="297"/>
      <c r="W8" s="297"/>
      <c r="X8" s="297"/>
      <c r="Y8" s="297"/>
      <c r="Z8" s="297"/>
      <c r="AA8" s="297"/>
      <c r="AB8" s="297"/>
      <c r="AC8" s="297"/>
      <c r="AD8" s="298"/>
      <c r="AE8" s="16"/>
      <c r="AF8" s="16"/>
      <c r="AG8" s="16"/>
      <c r="AH8" s="16"/>
      <c r="AI8" s="16"/>
      <c r="AJ8" s="16"/>
      <c r="AK8" s="16"/>
      <c r="AL8" s="16"/>
      <c r="AM8" s="16"/>
      <c r="AN8" s="16"/>
      <c r="AO8" s="16"/>
      <c r="AP8" s="16"/>
      <c r="AQ8" s="16"/>
      <c r="AR8" s="16"/>
      <c r="AS8" s="16"/>
      <c r="AT8" s="16"/>
      <c r="AU8" s="16"/>
      <c r="AV8" s="16"/>
      <c r="AW8" s="16"/>
      <c r="AX8" s="16"/>
      <c r="AY8" s="16"/>
      <c r="AZ8" s="16"/>
      <c r="BA8" s="130"/>
      <c r="BB8" s="128"/>
      <c r="BC8" s="16"/>
      <c r="BD8" s="16"/>
      <c r="BE8" s="16"/>
      <c r="BF8" s="16"/>
      <c r="BG8" s="16"/>
      <c r="BH8" s="16"/>
      <c r="BI8" s="16"/>
      <c r="BJ8" s="16"/>
      <c r="BK8" s="16"/>
      <c r="BL8" s="16"/>
      <c r="BM8" s="16"/>
      <c r="BN8" s="16"/>
      <c r="BO8" s="16"/>
      <c r="BP8" s="16"/>
      <c r="BQ8" s="16"/>
      <c r="BR8" s="16"/>
      <c r="BS8" s="219"/>
      <c r="BT8" s="219"/>
      <c r="BU8" s="219"/>
      <c r="BV8" s="219"/>
      <c r="BW8" s="219"/>
      <c r="BX8" s="219"/>
    </row>
    <row r="9" spans="2:76" ht="42" customHeight="1" x14ac:dyDescent="0.25">
      <c r="B9" s="230"/>
      <c r="C9" s="231"/>
      <c r="D9" s="231"/>
      <c r="E9" s="243"/>
      <c r="F9" s="290"/>
      <c r="G9" s="272" t="s">
        <v>220</v>
      </c>
      <c r="H9" s="272"/>
      <c r="I9" s="272" t="s">
        <v>221</v>
      </c>
      <c r="J9" s="272"/>
      <c r="K9" s="272" t="s">
        <v>222</v>
      </c>
      <c r="L9" s="272"/>
      <c r="M9" s="272" t="s">
        <v>223</v>
      </c>
      <c r="N9" s="272"/>
      <c r="O9" s="272" t="s">
        <v>224</v>
      </c>
      <c r="P9" s="272"/>
      <c r="Q9" s="272" t="s">
        <v>225</v>
      </c>
      <c r="R9" s="272"/>
      <c r="S9" s="272" t="s">
        <v>226</v>
      </c>
      <c r="T9" s="272"/>
      <c r="U9" s="272" t="s">
        <v>227</v>
      </c>
      <c r="V9" s="272"/>
      <c r="W9" s="272" t="s">
        <v>228</v>
      </c>
      <c r="X9" s="272"/>
      <c r="Y9" s="272" t="s">
        <v>229</v>
      </c>
      <c r="Z9" s="272"/>
      <c r="AA9" s="272" t="s">
        <v>230</v>
      </c>
      <c r="AB9" s="272"/>
      <c r="AC9" s="272" t="s">
        <v>231</v>
      </c>
      <c r="AD9" s="272"/>
      <c r="AE9" s="286" t="s">
        <v>232</v>
      </c>
      <c r="AF9" s="287"/>
      <c r="AG9" s="286" t="s">
        <v>233</v>
      </c>
      <c r="AH9" s="287"/>
      <c r="AI9" s="273" t="s">
        <v>234</v>
      </c>
      <c r="AJ9" s="274"/>
      <c r="AK9" s="284" t="s">
        <v>220</v>
      </c>
      <c r="AL9" s="285"/>
      <c r="AM9" s="284" t="s">
        <v>221</v>
      </c>
      <c r="AN9" s="285"/>
      <c r="AO9" s="284" t="s">
        <v>222</v>
      </c>
      <c r="AP9" s="285"/>
      <c r="AQ9" s="284" t="s">
        <v>223</v>
      </c>
      <c r="AR9" s="285"/>
      <c r="AS9" s="284" t="s">
        <v>224</v>
      </c>
      <c r="AT9" s="285"/>
      <c r="AU9" s="284" t="s">
        <v>225</v>
      </c>
      <c r="AV9" s="285"/>
      <c r="AW9" s="284" t="s">
        <v>235</v>
      </c>
      <c r="AX9" s="285"/>
      <c r="AY9" s="300" t="s">
        <v>214</v>
      </c>
      <c r="AZ9" s="301"/>
      <c r="BA9" s="301"/>
      <c r="BB9" s="301"/>
      <c r="BC9" s="301"/>
      <c r="BD9" s="302"/>
      <c r="BE9" s="284" t="s">
        <v>226</v>
      </c>
      <c r="BF9" s="285"/>
      <c r="BG9" s="284" t="s">
        <v>227</v>
      </c>
      <c r="BH9" s="285"/>
      <c r="BI9" s="284" t="s">
        <v>236</v>
      </c>
      <c r="BJ9" s="285"/>
      <c r="BK9" s="284" t="s">
        <v>229</v>
      </c>
      <c r="BL9" s="285"/>
      <c r="BM9" s="284" t="s">
        <v>230</v>
      </c>
      <c r="BN9" s="285"/>
      <c r="BO9" s="284" t="s">
        <v>231</v>
      </c>
      <c r="BP9" s="285"/>
      <c r="BQ9" s="284" t="s">
        <v>237</v>
      </c>
      <c r="BR9" s="285"/>
      <c r="BS9" s="300" t="s">
        <v>238</v>
      </c>
      <c r="BT9" s="301"/>
      <c r="BU9" s="301"/>
      <c r="BV9" s="301"/>
      <c r="BW9" s="301"/>
      <c r="BX9" s="302"/>
    </row>
    <row r="10" spans="2:76" ht="46.5" customHeight="1" thickBot="1" x14ac:dyDescent="0.3">
      <c r="B10" s="292"/>
      <c r="C10" s="233"/>
      <c r="D10" s="233"/>
      <c r="E10" s="244"/>
      <c r="F10" s="291" t="s">
        <v>217</v>
      </c>
      <c r="G10" s="112" t="s">
        <v>115</v>
      </c>
      <c r="H10" s="112" t="s">
        <v>124</v>
      </c>
      <c r="I10" s="112" t="s">
        <v>115</v>
      </c>
      <c r="J10" s="112" t="s">
        <v>124</v>
      </c>
      <c r="K10" s="112" t="s">
        <v>115</v>
      </c>
      <c r="L10" s="112" t="s">
        <v>124</v>
      </c>
      <c r="M10" s="112" t="s">
        <v>115</v>
      </c>
      <c r="N10" s="112" t="s">
        <v>124</v>
      </c>
      <c r="O10" s="112" t="s">
        <v>115</v>
      </c>
      <c r="P10" s="112" t="s">
        <v>124</v>
      </c>
      <c r="Q10" s="112" t="s">
        <v>115</v>
      </c>
      <c r="R10" s="112" t="s">
        <v>124</v>
      </c>
      <c r="S10" s="112" t="s">
        <v>115</v>
      </c>
      <c r="T10" s="112" t="s">
        <v>124</v>
      </c>
      <c r="U10" s="112" t="s">
        <v>115</v>
      </c>
      <c r="V10" s="112" t="s">
        <v>124</v>
      </c>
      <c r="W10" s="112" t="s">
        <v>115</v>
      </c>
      <c r="X10" s="112" t="s">
        <v>124</v>
      </c>
      <c r="Y10" s="112" t="s">
        <v>115</v>
      </c>
      <c r="Z10" s="112" t="s">
        <v>124</v>
      </c>
      <c r="AA10" s="112" t="s">
        <v>115</v>
      </c>
      <c r="AB10" s="112" t="s">
        <v>124</v>
      </c>
      <c r="AC10" s="112" t="s">
        <v>115</v>
      </c>
      <c r="AD10" s="112" t="s">
        <v>124</v>
      </c>
      <c r="AE10" s="116" t="s">
        <v>239</v>
      </c>
      <c r="AF10" s="116" t="s">
        <v>240</v>
      </c>
      <c r="AG10" s="116" t="s">
        <v>241</v>
      </c>
      <c r="AH10" s="116" t="s">
        <v>240</v>
      </c>
      <c r="AI10" s="116" t="s">
        <v>241</v>
      </c>
      <c r="AJ10" s="116" t="s">
        <v>240</v>
      </c>
      <c r="AK10" s="125" t="s">
        <v>115</v>
      </c>
      <c r="AL10" s="125" t="s">
        <v>124</v>
      </c>
      <c r="AM10" s="125" t="s">
        <v>115</v>
      </c>
      <c r="AN10" s="125" t="s">
        <v>124</v>
      </c>
      <c r="AO10" s="125" t="s">
        <v>115</v>
      </c>
      <c r="AP10" s="125" t="s">
        <v>124</v>
      </c>
      <c r="AQ10" s="125" t="s">
        <v>115</v>
      </c>
      <c r="AR10" s="125" t="s">
        <v>124</v>
      </c>
      <c r="AS10" s="125" t="s">
        <v>115</v>
      </c>
      <c r="AT10" s="125" t="s">
        <v>124</v>
      </c>
      <c r="AU10" s="125" t="s">
        <v>115</v>
      </c>
      <c r="AV10" s="125" t="s">
        <v>124</v>
      </c>
      <c r="AW10" s="125" t="s">
        <v>115</v>
      </c>
      <c r="AX10" s="126" t="s">
        <v>124</v>
      </c>
      <c r="AY10" s="145" t="s">
        <v>242</v>
      </c>
      <c r="AZ10" s="145" t="s">
        <v>243</v>
      </c>
      <c r="BA10" s="146" t="s">
        <v>244</v>
      </c>
      <c r="BB10" s="147" t="s">
        <v>245</v>
      </c>
      <c r="BC10" s="179" t="s">
        <v>246</v>
      </c>
      <c r="BD10" s="179" t="s">
        <v>247</v>
      </c>
      <c r="BE10" s="125" t="s">
        <v>115</v>
      </c>
      <c r="BF10" s="125" t="s">
        <v>124</v>
      </c>
      <c r="BG10" s="125" t="s">
        <v>115</v>
      </c>
      <c r="BH10" s="125" t="s">
        <v>124</v>
      </c>
      <c r="BI10" s="125" t="s">
        <v>115</v>
      </c>
      <c r="BJ10" s="125" t="s">
        <v>124</v>
      </c>
      <c r="BK10" s="125" t="s">
        <v>115</v>
      </c>
      <c r="BL10" s="125" t="s">
        <v>124</v>
      </c>
      <c r="BM10" s="125" t="s">
        <v>115</v>
      </c>
      <c r="BN10" s="125" t="s">
        <v>124</v>
      </c>
      <c r="BO10" s="125" t="s">
        <v>115</v>
      </c>
      <c r="BP10" s="125" t="s">
        <v>124</v>
      </c>
      <c r="BQ10" s="125" t="s">
        <v>115</v>
      </c>
      <c r="BR10" s="125" t="s">
        <v>124</v>
      </c>
      <c r="BS10" s="145" t="s">
        <v>242</v>
      </c>
      <c r="BT10" s="145" t="s">
        <v>243</v>
      </c>
      <c r="BU10" s="146" t="s">
        <v>244</v>
      </c>
      <c r="BV10" s="147" t="s">
        <v>245</v>
      </c>
      <c r="BW10" s="181" t="s">
        <v>248</v>
      </c>
      <c r="BX10" s="181" t="s">
        <v>249</v>
      </c>
    </row>
    <row r="11" spans="2:76" ht="91.5" customHeight="1" x14ac:dyDescent="0.25">
      <c r="B11" s="275" t="s">
        <v>250</v>
      </c>
      <c r="C11" s="121" t="s">
        <v>133</v>
      </c>
      <c r="D11" s="45" t="s">
        <v>134</v>
      </c>
      <c r="E11" s="32" t="s">
        <v>135</v>
      </c>
      <c r="F11" s="23" t="s">
        <v>251</v>
      </c>
      <c r="G11" s="58">
        <v>111</v>
      </c>
      <c r="H11" s="21">
        <v>0</v>
      </c>
      <c r="I11" s="58">
        <v>27</v>
      </c>
      <c r="J11" s="21">
        <v>444549585</v>
      </c>
      <c r="K11" s="58">
        <v>10</v>
      </c>
      <c r="L11" s="21">
        <v>902447084</v>
      </c>
      <c r="M11" s="58">
        <v>2</v>
      </c>
      <c r="N11" s="21">
        <v>975505538</v>
      </c>
      <c r="O11" s="58">
        <v>1</v>
      </c>
      <c r="P11" s="21">
        <v>999522971</v>
      </c>
      <c r="Q11" s="58">
        <v>1</v>
      </c>
      <c r="R11" s="21">
        <v>1002175026</v>
      </c>
      <c r="S11" s="58">
        <v>11</v>
      </c>
      <c r="T11" s="21">
        <v>961034635</v>
      </c>
      <c r="U11" s="58">
        <v>12</v>
      </c>
      <c r="V11" s="21">
        <v>967031560</v>
      </c>
      <c r="W11" s="58">
        <v>6</v>
      </c>
      <c r="X11" s="21">
        <v>960081190</v>
      </c>
      <c r="Y11" s="58">
        <v>3</v>
      </c>
      <c r="Z11" s="21">
        <v>961035121</v>
      </c>
      <c r="AA11" s="58">
        <v>6</v>
      </c>
      <c r="AB11" s="21">
        <v>967659128</v>
      </c>
      <c r="AC11" s="58">
        <v>0</v>
      </c>
      <c r="AD11" s="21">
        <v>1783257467</v>
      </c>
      <c r="AE11" s="187">
        <f>G11+I11+K11+M11+O11+Q11</f>
        <v>152</v>
      </c>
      <c r="AF11" s="187">
        <f>H11+J11+L11+N11+P11+R11</f>
        <v>4324200204</v>
      </c>
      <c r="AG11" s="58">
        <f>+S11+U11+W11+Y11+AA11+AC11</f>
        <v>38</v>
      </c>
      <c r="AH11" s="114">
        <f>+T11+V11+X11+Z11+AB11+AD11</f>
        <v>6600099101</v>
      </c>
      <c r="AI11" s="187">
        <f>G11+I11+K11+M11+O11+Q11+S11+U11+W11+Y11+AA11+AC11</f>
        <v>190</v>
      </c>
      <c r="AJ11" s="110">
        <f>H11+J11+L11+N11+P11+R11+T11+V11+X11+Z11+AB11+AD11</f>
        <v>10924299305</v>
      </c>
      <c r="AK11" s="58">
        <v>156</v>
      </c>
      <c r="AL11" s="117">
        <v>0</v>
      </c>
      <c r="AM11" s="58">
        <v>0</v>
      </c>
      <c r="AN11" s="110">
        <v>506495413</v>
      </c>
      <c r="AO11" s="58">
        <v>0</v>
      </c>
      <c r="AP11" s="136">
        <v>1054676904</v>
      </c>
      <c r="AQ11" s="58">
        <v>0</v>
      </c>
      <c r="AR11" s="136">
        <v>1055487479</v>
      </c>
      <c r="AS11" s="58">
        <v>0</v>
      </c>
      <c r="AT11" s="21">
        <v>1060825923</v>
      </c>
      <c r="AU11" s="58">
        <v>2</v>
      </c>
      <c r="AV11" s="136">
        <v>1030099908</v>
      </c>
      <c r="AW11" s="135">
        <f>AK11+AM11+AO11+AQ11+AS11+AU11</f>
        <v>158</v>
      </c>
      <c r="AX11" s="55">
        <f>AL11+AN11+AP11+AR11+AT11+AV11</f>
        <v>4707585627</v>
      </c>
      <c r="AY11" s="11">
        <f>(1-(AX11/AF11))</f>
        <v>-8.86604238733808E-2</v>
      </c>
      <c r="AZ11" s="127">
        <v>-3.2300000000000002E-2</v>
      </c>
      <c r="BA11" s="131">
        <f>ROUND(AX11*AZ11,0)</f>
        <v>-152055016</v>
      </c>
      <c r="BB11" s="144">
        <f>AF11-BA11</f>
        <v>4476255220</v>
      </c>
      <c r="BC11" s="196" t="s">
        <v>252</v>
      </c>
      <c r="BD11" s="196" t="s">
        <v>253</v>
      </c>
      <c r="BE11" s="58"/>
      <c r="BF11" s="164"/>
      <c r="BG11" s="58"/>
      <c r="BH11" s="164"/>
      <c r="BI11" s="58"/>
      <c r="BJ11" s="117"/>
      <c r="BK11" s="58"/>
      <c r="BL11" s="117"/>
      <c r="BM11" s="58"/>
      <c r="BN11" s="117"/>
      <c r="BO11" s="58"/>
      <c r="BP11" s="117"/>
      <c r="BQ11" s="162"/>
      <c r="BR11" s="69"/>
      <c r="BS11" s="11">
        <f>(1-(BR11/AH11))</f>
        <v>1</v>
      </c>
      <c r="BT11" s="127">
        <v>5.1999999999999998E-2</v>
      </c>
      <c r="BU11" s="131">
        <f>ROUND(BR11*BT11,0)</f>
        <v>0</v>
      </c>
      <c r="BV11" s="144">
        <f>AH11-BU11</f>
        <v>6600099101</v>
      </c>
      <c r="BW11" s="137"/>
      <c r="BX11" s="137"/>
    </row>
    <row r="12" spans="2:76" ht="70.5" customHeight="1" x14ac:dyDescent="0.25">
      <c r="B12" s="275"/>
      <c r="C12" s="121" t="s">
        <v>143</v>
      </c>
      <c r="D12" s="45" t="s">
        <v>134</v>
      </c>
      <c r="E12" s="32" t="s">
        <v>135</v>
      </c>
      <c r="F12" s="177" t="s">
        <v>254</v>
      </c>
      <c r="G12" s="58">
        <v>2</v>
      </c>
      <c r="H12" s="136">
        <v>0</v>
      </c>
      <c r="I12" s="58">
        <v>3</v>
      </c>
      <c r="J12" s="136">
        <v>3616667</v>
      </c>
      <c r="K12" s="58">
        <v>0</v>
      </c>
      <c r="L12" s="21">
        <v>28609500</v>
      </c>
      <c r="M12" s="58">
        <v>0</v>
      </c>
      <c r="N12" s="136">
        <v>36660000</v>
      </c>
      <c r="O12" s="58">
        <v>1</v>
      </c>
      <c r="P12" s="113">
        <v>36660000</v>
      </c>
      <c r="Q12" s="58">
        <v>0</v>
      </c>
      <c r="R12" s="113">
        <v>39776667</v>
      </c>
      <c r="S12" s="58">
        <v>0</v>
      </c>
      <c r="T12" s="113">
        <v>42160000</v>
      </c>
      <c r="U12" s="58">
        <v>0</v>
      </c>
      <c r="V12" s="113">
        <v>36660000</v>
      </c>
      <c r="W12" s="58">
        <v>0</v>
      </c>
      <c r="X12" s="113">
        <v>34660000</v>
      </c>
      <c r="Y12" s="58">
        <v>0</v>
      </c>
      <c r="Z12" s="113">
        <v>34660000</v>
      </c>
      <c r="AA12" s="58">
        <v>0</v>
      </c>
      <c r="AB12" s="113">
        <v>34660000</v>
      </c>
      <c r="AC12" s="58">
        <v>0</v>
      </c>
      <c r="AD12" s="113">
        <v>48543833</v>
      </c>
      <c r="AE12" s="187">
        <f>G12+I12+K12+M12+O12+Q12</f>
        <v>6</v>
      </c>
      <c r="AF12" s="187">
        <f>H12+J12+L12+N12+P12+R12</f>
        <v>145322834</v>
      </c>
      <c r="AG12" s="58">
        <f>+S12+U12+W12+Y12+AA12+AC12</f>
        <v>0</v>
      </c>
      <c r="AH12" s="114">
        <f>+T12+V12+X12+Z12+AB12+AD12</f>
        <v>231343833</v>
      </c>
      <c r="AI12" s="187">
        <f t="shared" ref="AI12:AI34" si="0">G12+I12+K12+M12+O12+Q12+S12+U12+W12+Y12+AA12+AC12</f>
        <v>6</v>
      </c>
      <c r="AJ12" s="110">
        <f>H12+J12+L12+N12+P12+R12+T12+V12+X12+Z12+AB12+AD12</f>
        <v>376666667</v>
      </c>
      <c r="AK12" s="58">
        <v>3</v>
      </c>
      <c r="AL12" s="117">
        <v>0</v>
      </c>
      <c r="AM12" s="58">
        <v>0</v>
      </c>
      <c r="AN12" s="110">
        <v>3300000</v>
      </c>
      <c r="AO12" s="58">
        <v>0</v>
      </c>
      <c r="AP12" s="136">
        <v>21890500</v>
      </c>
      <c r="AQ12" s="58">
        <v>0</v>
      </c>
      <c r="AR12" s="136">
        <v>22335000</v>
      </c>
      <c r="AS12" s="58">
        <v>0</v>
      </c>
      <c r="AT12" s="21">
        <v>22335000</v>
      </c>
      <c r="AU12" s="58">
        <v>0</v>
      </c>
      <c r="AV12" s="136">
        <v>22335000</v>
      </c>
      <c r="AW12" s="135">
        <f>AK12+AM12+AO12+AQ12+AS12+AU12</f>
        <v>3</v>
      </c>
      <c r="AX12" s="55">
        <f>AL12+AN12+AP12+AR12+AT12+AV12</f>
        <v>92195500</v>
      </c>
      <c r="AY12" s="11">
        <f t="shared" ref="AY12:AY34" si="1">(1-(AX12/AF12))</f>
        <v>0.36558146120381885</v>
      </c>
      <c r="AZ12" s="127">
        <v>-3.2300000000000002E-2</v>
      </c>
      <c r="BA12" s="131">
        <f t="shared" ref="BA12:BA34" si="2">ROUND(AX12*AZ12,0)</f>
        <v>-2977915</v>
      </c>
      <c r="BB12" s="144">
        <f t="shared" ref="BB12:BB34" si="3">AF12-BA12</f>
        <v>148300749</v>
      </c>
      <c r="BC12" s="138" t="s">
        <v>255</v>
      </c>
      <c r="BD12" s="138" t="s">
        <v>256</v>
      </c>
      <c r="BE12" s="58"/>
      <c r="BF12" s="164"/>
      <c r="BG12" s="58"/>
      <c r="BH12" s="164"/>
      <c r="BI12" s="162"/>
      <c r="BJ12" s="180"/>
      <c r="BK12" s="162"/>
      <c r="BL12" s="117"/>
      <c r="BM12" s="162"/>
      <c r="BN12" s="117"/>
      <c r="BO12" s="162"/>
      <c r="BP12" s="117"/>
      <c r="BQ12" s="162"/>
      <c r="BR12" s="69"/>
      <c r="BS12" s="11">
        <f t="shared" ref="BS12:BS34" si="4">(1-(BR12/AH12))</f>
        <v>1</v>
      </c>
      <c r="BT12" s="127">
        <v>5.1999999999999998E-2</v>
      </c>
      <c r="BU12" s="131">
        <f t="shared" ref="BU12:BU34" si="5">ROUND(BR12*BT12,0)</f>
        <v>0</v>
      </c>
      <c r="BV12" s="144">
        <f t="shared" ref="BV12:BV33" si="6">AH12-BU12</f>
        <v>231343833</v>
      </c>
      <c r="BW12" s="139"/>
      <c r="BX12" s="139"/>
    </row>
    <row r="13" spans="2:76" ht="70.5" customHeight="1" x14ac:dyDescent="0.25">
      <c r="B13" s="275"/>
      <c r="C13" s="121" t="s">
        <v>139</v>
      </c>
      <c r="D13" s="45" t="s">
        <v>140</v>
      </c>
      <c r="E13" s="22" t="s">
        <v>141</v>
      </c>
      <c r="F13" s="108" t="s">
        <v>257</v>
      </c>
      <c r="G13" s="58">
        <v>132</v>
      </c>
      <c r="H13" s="65">
        <v>2681121</v>
      </c>
      <c r="I13" s="58">
        <v>254</v>
      </c>
      <c r="J13" s="65">
        <v>4768259</v>
      </c>
      <c r="K13" s="58">
        <v>181</v>
      </c>
      <c r="L13" s="65">
        <v>3418983</v>
      </c>
      <c r="M13" s="58">
        <v>156</v>
      </c>
      <c r="N13" s="65">
        <v>3517105</v>
      </c>
      <c r="O13" s="58">
        <v>177</v>
      </c>
      <c r="P13" s="65">
        <v>3488491</v>
      </c>
      <c r="Q13" s="58">
        <v>132.5</v>
      </c>
      <c r="R13" s="65">
        <v>2592366</v>
      </c>
      <c r="S13" s="58">
        <v>154</v>
      </c>
      <c r="T13" s="65">
        <v>3116950</v>
      </c>
      <c r="U13" s="58">
        <v>167</v>
      </c>
      <c r="V13" s="65">
        <v>3335291</v>
      </c>
      <c r="W13" s="58">
        <v>148</v>
      </c>
      <c r="X13" s="65">
        <v>2960966</v>
      </c>
      <c r="Y13" s="58">
        <v>177</v>
      </c>
      <c r="Z13" s="65">
        <v>3573811</v>
      </c>
      <c r="AA13" s="58">
        <v>140</v>
      </c>
      <c r="AB13" s="65">
        <v>3463343</v>
      </c>
      <c r="AC13" s="58">
        <v>129</v>
      </c>
      <c r="AD13" s="65">
        <v>2660056</v>
      </c>
      <c r="AE13" s="186">
        <f>G13+I13+K13+M13+O13+Q13</f>
        <v>1032.5</v>
      </c>
      <c r="AF13" s="187">
        <f t="shared" ref="AF13:AF34" si="7">H13+J13+L13+N13+P13+R13</f>
        <v>20466325</v>
      </c>
      <c r="AG13" s="58">
        <f t="shared" ref="AG13:AG34" si="8">+S13+U13+W13+Y13+AA13+AC13</f>
        <v>915</v>
      </c>
      <c r="AH13" s="114">
        <f t="shared" ref="AH13:AH34" si="9">+T13+V13+X13+Z13+AB13+AD13</f>
        <v>19110417</v>
      </c>
      <c r="AI13" s="186">
        <f t="shared" si="0"/>
        <v>1947.5</v>
      </c>
      <c r="AJ13" s="110">
        <f t="shared" ref="AJ13:AJ34" si="10">H13+J13+L13+N13+P13+R13+T13+V13+X13+Z13+AB13+AD13</f>
        <v>39576742</v>
      </c>
      <c r="AK13" s="58">
        <v>155</v>
      </c>
      <c r="AL13" s="164">
        <v>3175184</v>
      </c>
      <c r="AM13" s="58">
        <v>157</v>
      </c>
      <c r="AN13" s="110">
        <v>3145360</v>
      </c>
      <c r="AO13" s="58">
        <v>655</v>
      </c>
      <c r="AP13" s="163">
        <v>1592555</v>
      </c>
      <c r="AQ13" s="58">
        <v>74</v>
      </c>
      <c r="AR13" s="163">
        <v>1568443</v>
      </c>
      <c r="AS13" s="58">
        <v>96.5</v>
      </c>
      <c r="AT13" s="65">
        <v>2047653</v>
      </c>
      <c r="AU13" s="58">
        <v>73</v>
      </c>
      <c r="AV13" s="163">
        <v>1506778</v>
      </c>
      <c r="AW13" s="135">
        <f t="shared" ref="AW13:AW34" si="11">AK13+AM13+AO13+AQ13+AS13+AU13</f>
        <v>1210.5</v>
      </c>
      <c r="AX13" s="55">
        <f t="shared" ref="AX13:AX34" si="12">AL13+AN13+AP13+AR13+AT13+AV13</f>
        <v>13035973</v>
      </c>
      <c r="AY13" s="11">
        <f t="shared" si="1"/>
        <v>0.36305257538908431</v>
      </c>
      <c r="AZ13" s="11">
        <v>-0.01</v>
      </c>
      <c r="BA13" s="133">
        <f t="shared" si="2"/>
        <v>-130360</v>
      </c>
      <c r="BB13" s="144">
        <f t="shared" si="3"/>
        <v>20596685</v>
      </c>
      <c r="BC13" s="197" t="s">
        <v>258</v>
      </c>
      <c r="BD13" s="197" t="s">
        <v>259</v>
      </c>
      <c r="BE13" s="58"/>
      <c r="BF13" s="164"/>
      <c r="BG13" s="58"/>
      <c r="BH13" s="164"/>
      <c r="BI13" s="58"/>
      <c r="BJ13" s="164"/>
      <c r="BK13" s="58"/>
      <c r="BL13" s="164"/>
      <c r="BM13" s="58"/>
      <c r="BN13" s="164"/>
      <c r="BO13" s="58"/>
      <c r="BP13" s="164"/>
      <c r="BQ13" s="162"/>
      <c r="BR13" s="69"/>
      <c r="BS13" s="11">
        <f t="shared" si="4"/>
        <v>1</v>
      </c>
      <c r="BT13" s="11">
        <v>-0.01</v>
      </c>
      <c r="BU13" s="133">
        <f t="shared" si="5"/>
        <v>0</v>
      </c>
      <c r="BV13" s="144">
        <f t="shared" si="6"/>
        <v>19110417</v>
      </c>
      <c r="BW13" s="178"/>
      <c r="BX13" s="178"/>
    </row>
    <row r="14" spans="2:76" ht="70.5" customHeight="1" x14ac:dyDescent="0.25">
      <c r="B14" s="275"/>
      <c r="C14" s="276" t="s">
        <v>146</v>
      </c>
      <c r="D14" s="45" t="s">
        <v>148</v>
      </c>
      <c r="E14" s="22" t="s">
        <v>149</v>
      </c>
      <c r="F14" s="108" t="s">
        <v>257</v>
      </c>
      <c r="G14" s="58">
        <v>0</v>
      </c>
      <c r="H14" s="65">
        <v>0</v>
      </c>
      <c r="I14" s="58">
        <v>0</v>
      </c>
      <c r="J14" s="65">
        <v>0</v>
      </c>
      <c r="K14" s="58">
        <v>0</v>
      </c>
      <c r="L14" s="65">
        <v>0</v>
      </c>
      <c r="M14" s="58">
        <v>0</v>
      </c>
      <c r="N14" s="65">
        <v>0</v>
      </c>
      <c r="O14" s="58">
        <v>0</v>
      </c>
      <c r="P14" s="65">
        <v>0</v>
      </c>
      <c r="Q14" s="58">
        <v>0</v>
      </c>
      <c r="R14" s="65">
        <v>1E-3</v>
      </c>
      <c r="S14" s="58">
        <v>0</v>
      </c>
      <c r="T14" s="65">
        <v>0</v>
      </c>
      <c r="U14" s="58">
        <v>0</v>
      </c>
      <c r="V14" s="65">
        <v>0</v>
      </c>
      <c r="W14" s="58">
        <v>0</v>
      </c>
      <c r="X14" s="65">
        <v>0</v>
      </c>
      <c r="Y14" s="58">
        <v>0</v>
      </c>
      <c r="Z14" s="65">
        <v>0</v>
      </c>
      <c r="AA14" s="58">
        <v>0</v>
      </c>
      <c r="AB14" s="65">
        <v>0</v>
      </c>
      <c r="AC14" s="58">
        <v>0</v>
      </c>
      <c r="AD14" s="65">
        <v>0</v>
      </c>
      <c r="AE14" s="187">
        <f t="shared" ref="AE14:AE34" si="13">G14+I14+K14+M14+O14+Q14</f>
        <v>0</v>
      </c>
      <c r="AF14" s="187">
        <f>H14+J14+L14+N14+P14+R14</f>
        <v>1E-3</v>
      </c>
      <c r="AG14" s="58">
        <f t="shared" si="8"/>
        <v>0</v>
      </c>
      <c r="AH14" s="114">
        <f t="shared" si="9"/>
        <v>0</v>
      </c>
      <c r="AI14" s="187">
        <f t="shared" si="0"/>
        <v>0</v>
      </c>
      <c r="AJ14" s="110">
        <f t="shared" si="10"/>
        <v>1E-3</v>
      </c>
      <c r="AK14" s="58">
        <v>0</v>
      </c>
      <c r="AL14" s="65">
        <v>0</v>
      </c>
      <c r="AM14" s="58">
        <v>0</v>
      </c>
      <c r="AN14" s="110">
        <v>0</v>
      </c>
      <c r="AO14" s="58">
        <v>0</v>
      </c>
      <c r="AP14" s="65">
        <v>0</v>
      </c>
      <c r="AQ14" s="58">
        <v>0</v>
      </c>
      <c r="AR14" s="65">
        <v>0</v>
      </c>
      <c r="AS14" s="58">
        <v>0</v>
      </c>
      <c r="AT14" s="65">
        <v>0</v>
      </c>
      <c r="AU14" s="58">
        <v>0</v>
      </c>
      <c r="AV14" s="65">
        <v>0</v>
      </c>
      <c r="AW14" s="135">
        <f>AK14+AM14+AO14+AQ14+AS14+AU14</f>
        <v>0</v>
      </c>
      <c r="AX14" s="55">
        <f>AL14+AN14+AP14+AR14+AT14+AV14</f>
        <v>0</v>
      </c>
      <c r="AY14" s="11">
        <f t="shared" si="1"/>
        <v>1</v>
      </c>
      <c r="AZ14" s="11" t="s">
        <v>136</v>
      </c>
      <c r="BA14" s="133" t="e">
        <f t="shared" si="2"/>
        <v>#VALUE!</v>
      </c>
      <c r="BB14" s="144" t="e">
        <f t="shared" si="3"/>
        <v>#VALUE!</v>
      </c>
      <c r="BC14" s="141" t="s">
        <v>260</v>
      </c>
      <c r="BD14" s="141" t="s">
        <v>261</v>
      </c>
      <c r="BE14" s="58"/>
      <c r="BF14" s="65"/>
      <c r="BG14" s="58"/>
      <c r="BH14" s="65"/>
      <c r="BI14" s="58"/>
      <c r="BJ14" s="65"/>
      <c r="BK14" s="58"/>
      <c r="BL14" s="65"/>
      <c r="BM14" s="58"/>
      <c r="BN14" s="65"/>
      <c r="BO14" s="58"/>
      <c r="BP14" s="65"/>
      <c r="BQ14" s="162"/>
      <c r="BR14" s="69"/>
      <c r="BS14" s="11" t="e">
        <f t="shared" si="4"/>
        <v>#DIV/0!</v>
      </c>
      <c r="BT14" s="11">
        <v>-0.01</v>
      </c>
      <c r="BU14" s="133">
        <f t="shared" si="5"/>
        <v>0</v>
      </c>
      <c r="BV14" s="144">
        <f t="shared" si="6"/>
        <v>0</v>
      </c>
      <c r="BW14" s="139"/>
      <c r="BX14" s="139"/>
    </row>
    <row r="15" spans="2:76" ht="70.5" customHeight="1" x14ac:dyDescent="0.25">
      <c r="B15" s="275"/>
      <c r="C15" s="277"/>
      <c r="D15" s="45" t="s">
        <v>152</v>
      </c>
      <c r="E15" s="22" t="s">
        <v>153</v>
      </c>
      <c r="F15" s="108" t="s">
        <v>257</v>
      </c>
      <c r="G15" s="58">
        <v>0</v>
      </c>
      <c r="H15" s="65">
        <v>0</v>
      </c>
      <c r="I15" s="58">
        <v>0</v>
      </c>
      <c r="J15" s="65">
        <v>0</v>
      </c>
      <c r="K15" s="58">
        <v>0</v>
      </c>
      <c r="L15" s="65">
        <v>0</v>
      </c>
      <c r="M15" s="58">
        <v>0</v>
      </c>
      <c r="N15" s="65">
        <v>0</v>
      </c>
      <c r="O15" s="58">
        <v>0</v>
      </c>
      <c r="P15" s="65">
        <v>0</v>
      </c>
      <c r="Q15" s="58">
        <v>1</v>
      </c>
      <c r="R15" s="65">
        <v>3148355</v>
      </c>
      <c r="S15" s="58">
        <v>0</v>
      </c>
      <c r="T15" s="65">
        <v>0</v>
      </c>
      <c r="U15" s="58">
        <v>0</v>
      </c>
      <c r="V15" s="65">
        <v>0</v>
      </c>
      <c r="W15" s="58">
        <v>0</v>
      </c>
      <c r="X15" s="65">
        <v>0</v>
      </c>
      <c r="Y15" s="58">
        <v>0</v>
      </c>
      <c r="Z15" s="65">
        <v>0</v>
      </c>
      <c r="AA15" s="58">
        <v>0</v>
      </c>
      <c r="AB15" s="65">
        <v>0</v>
      </c>
      <c r="AC15" s="58">
        <v>0</v>
      </c>
      <c r="AD15" s="65">
        <v>0</v>
      </c>
      <c r="AE15" s="187">
        <f t="shared" si="13"/>
        <v>1</v>
      </c>
      <c r="AF15" s="187">
        <f t="shared" si="7"/>
        <v>3148355</v>
      </c>
      <c r="AG15" s="58">
        <f t="shared" si="8"/>
        <v>0</v>
      </c>
      <c r="AH15" s="114">
        <f t="shared" si="9"/>
        <v>0</v>
      </c>
      <c r="AI15" s="187">
        <f t="shared" si="0"/>
        <v>1</v>
      </c>
      <c r="AJ15" s="110">
        <f t="shared" si="10"/>
        <v>3148355</v>
      </c>
      <c r="AK15" s="58">
        <v>0</v>
      </c>
      <c r="AL15" s="65">
        <v>0</v>
      </c>
      <c r="AM15" s="58">
        <v>0</v>
      </c>
      <c r="AN15" s="110">
        <v>0</v>
      </c>
      <c r="AO15" s="58">
        <v>0</v>
      </c>
      <c r="AP15" s="65">
        <v>0</v>
      </c>
      <c r="AQ15" s="58">
        <v>0</v>
      </c>
      <c r="AR15" s="65">
        <v>0</v>
      </c>
      <c r="AS15" s="58">
        <v>0</v>
      </c>
      <c r="AT15" s="65">
        <v>0</v>
      </c>
      <c r="AU15" s="58">
        <v>0</v>
      </c>
      <c r="AV15" s="65">
        <v>0</v>
      </c>
      <c r="AW15" s="135">
        <f>AK15+AM15+AO15+AQ15+AS15+AU15</f>
        <v>0</v>
      </c>
      <c r="AX15" s="55">
        <f>AL15+AN15+AP15+AR15+AT15+AV15</f>
        <v>0</v>
      </c>
      <c r="AY15" s="11">
        <f t="shared" si="1"/>
        <v>1</v>
      </c>
      <c r="AZ15" s="11" t="s">
        <v>136</v>
      </c>
      <c r="BA15" s="133" t="e">
        <f t="shared" si="2"/>
        <v>#VALUE!</v>
      </c>
      <c r="BB15" s="144" t="e">
        <f t="shared" si="3"/>
        <v>#VALUE!</v>
      </c>
      <c r="BC15" s="141" t="s">
        <v>262</v>
      </c>
      <c r="BD15" s="141" t="s">
        <v>263</v>
      </c>
      <c r="BE15" s="58"/>
      <c r="BF15" s="65"/>
      <c r="BG15" s="58"/>
      <c r="BH15" s="65"/>
      <c r="BI15" s="58"/>
      <c r="BJ15" s="65"/>
      <c r="BK15" s="58"/>
      <c r="BL15" s="65"/>
      <c r="BM15" s="58"/>
      <c r="BN15" s="65"/>
      <c r="BO15" s="58"/>
      <c r="BP15" s="65"/>
      <c r="BQ15" s="162"/>
      <c r="BR15" s="69"/>
      <c r="BS15" s="11" t="e">
        <f t="shared" si="4"/>
        <v>#DIV/0!</v>
      </c>
      <c r="BT15" s="11">
        <v>-0.01</v>
      </c>
      <c r="BU15" s="133">
        <f t="shared" si="5"/>
        <v>0</v>
      </c>
      <c r="BV15" s="144">
        <f t="shared" si="6"/>
        <v>0</v>
      </c>
      <c r="BW15" s="139"/>
      <c r="BX15" s="139"/>
    </row>
    <row r="16" spans="2:76" ht="70.5" customHeight="1" x14ac:dyDescent="0.25">
      <c r="B16" s="275"/>
      <c r="C16" s="121" t="s">
        <v>264</v>
      </c>
      <c r="D16" s="45" t="s">
        <v>265</v>
      </c>
      <c r="E16" s="22"/>
      <c r="F16" s="108" t="s">
        <v>257</v>
      </c>
      <c r="G16" s="58">
        <v>0</v>
      </c>
      <c r="H16" s="65">
        <v>0</v>
      </c>
      <c r="I16" s="58">
        <v>0</v>
      </c>
      <c r="J16" s="65">
        <v>0</v>
      </c>
      <c r="K16" s="58">
        <v>1</v>
      </c>
      <c r="L16" s="65">
        <v>13667200</v>
      </c>
      <c r="M16" s="58">
        <v>0</v>
      </c>
      <c r="N16" s="65">
        <v>0</v>
      </c>
      <c r="O16" s="58">
        <v>0</v>
      </c>
      <c r="P16" s="65">
        <v>0</v>
      </c>
      <c r="Q16" s="58">
        <v>0</v>
      </c>
      <c r="R16" s="65">
        <v>0</v>
      </c>
      <c r="S16" s="58">
        <v>0</v>
      </c>
      <c r="T16" s="65">
        <v>866320</v>
      </c>
      <c r="U16" s="58">
        <v>0</v>
      </c>
      <c r="V16" s="65">
        <v>0</v>
      </c>
      <c r="W16" s="58">
        <v>0</v>
      </c>
      <c r="X16" s="65">
        <v>0</v>
      </c>
      <c r="Y16" s="58">
        <v>2</v>
      </c>
      <c r="Z16" s="65">
        <v>31493173</v>
      </c>
      <c r="AA16" s="58">
        <v>0</v>
      </c>
      <c r="AB16" s="65">
        <v>0</v>
      </c>
      <c r="AC16" s="58">
        <v>1</v>
      </c>
      <c r="AD16" s="65">
        <v>40307003</v>
      </c>
      <c r="AE16" s="187">
        <f t="shared" si="13"/>
        <v>1</v>
      </c>
      <c r="AF16" s="187">
        <f t="shared" si="7"/>
        <v>13667200</v>
      </c>
      <c r="AG16" s="58">
        <f t="shared" si="8"/>
        <v>3</v>
      </c>
      <c r="AH16" s="114">
        <f t="shared" si="9"/>
        <v>72666496</v>
      </c>
      <c r="AI16" s="187">
        <f t="shared" si="0"/>
        <v>4</v>
      </c>
      <c r="AJ16" s="110">
        <f t="shared" si="10"/>
        <v>86333696</v>
      </c>
      <c r="AK16" s="58">
        <v>0</v>
      </c>
      <c r="AL16" s="65">
        <v>0</v>
      </c>
      <c r="AM16" s="58">
        <v>1</v>
      </c>
      <c r="AN16" s="110">
        <v>61573926</v>
      </c>
      <c r="AO16" s="58">
        <v>1</v>
      </c>
      <c r="AP16" s="65">
        <v>101929</v>
      </c>
      <c r="AQ16" s="58">
        <v>2</v>
      </c>
      <c r="AR16" s="65">
        <v>13881430</v>
      </c>
      <c r="AS16" s="58">
        <v>1</v>
      </c>
      <c r="AT16" s="65">
        <v>7514286</v>
      </c>
      <c r="AU16" s="58">
        <v>0</v>
      </c>
      <c r="AV16" s="65">
        <v>0</v>
      </c>
      <c r="AW16" s="135">
        <f t="shared" si="11"/>
        <v>5</v>
      </c>
      <c r="AX16" s="55">
        <f t="shared" si="12"/>
        <v>83071571</v>
      </c>
      <c r="AY16" s="11">
        <f t="shared" si="1"/>
        <v>-5.0781704372512291</v>
      </c>
      <c r="AZ16" s="11">
        <v>-0.01</v>
      </c>
      <c r="BA16" s="133">
        <f t="shared" si="2"/>
        <v>-830716</v>
      </c>
      <c r="BB16" s="144">
        <f t="shared" si="3"/>
        <v>14497916</v>
      </c>
      <c r="BC16" s="140" t="s">
        <v>266</v>
      </c>
      <c r="BD16" s="140" t="s">
        <v>267</v>
      </c>
      <c r="BE16" s="58"/>
      <c r="BF16" s="65"/>
      <c r="BG16" s="58"/>
      <c r="BH16" s="65"/>
      <c r="BI16" s="58"/>
      <c r="BJ16" s="65"/>
      <c r="BK16" s="58"/>
      <c r="BL16" s="65"/>
      <c r="BM16" s="58"/>
      <c r="BN16" s="65"/>
      <c r="BO16" s="58"/>
      <c r="BP16" s="65"/>
      <c r="BQ16" s="162"/>
      <c r="BR16" s="69"/>
      <c r="BS16" s="11">
        <f>(1-(BR16/AH16))</f>
        <v>1</v>
      </c>
      <c r="BT16" s="11">
        <v>-0.01</v>
      </c>
      <c r="BU16" s="133">
        <f t="shared" si="5"/>
        <v>0</v>
      </c>
      <c r="BV16" s="144">
        <f t="shared" si="6"/>
        <v>72666496</v>
      </c>
      <c r="BW16" s="139"/>
      <c r="BX16" s="139"/>
    </row>
    <row r="17" spans="2:76" ht="70.5" customHeight="1" x14ac:dyDescent="0.25">
      <c r="B17" s="275"/>
      <c r="C17" s="154" t="s">
        <v>268</v>
      </c>
      <c r="D17" s="155" t="s">
        <v>194</v>
      </c>
      <c r="E17" s="156" t="s">
        <v>269</v>
      </c>
      <c r="F17" s="160" t="s">
        <v>257</v>
      </c>
      <c r="G17" s="135">
        <v>0</v>
      </c>
      <c r="H17" s="65">
        <v>0</v>
      </c>
      <c r="I17" s="58">
        <v>0</v>
      </c>
      <c r="J17" s="21">
        <v>0</v>
      </c>
      <c r="K17" s="58">
        <v>0</v>
      </c>
      <c r="L17" s="21">
        <v>0</v>
      </c>
      <c r="M17" s="58">
        <v>0</v>
      </c>
      <c r="N17" s="21">
        <v>0</v>
      </c>
      <c r="O17" s="58">
        <v>0</v>
      </c>
      <c r="P17" s="21">
        <v>0</v>
      </c>
      <c r="Q17" s="58">
        <v>0</v>
      </c>
      <c r="R17" s="21">
        <v>1E-3</v>
      </c>
      <c r="S17" s="58">
        <v>0</v>
      </c>
      <c r="T17" s="65">
        <v>0</v>
      </c>
      <c r="U17" s="58">
        <v>0</v>
      </c>
      <c r="V17" s="65">
        <v>0</v>
      </c>
      <c r="W17" s="58">
        <v>0</v>
      </c>
      <c r="X17" s="65">
        <v>0</v>
      </c>
      <c r="Y17" s="58">
        <v>0</v>
      </c>
      <c r="Z17" s="65">
        <v>0</v>
      </c>
      <c r="AA17" s="58">
        <v>0</v>
      </c>
      <c r="AB17" s="65">
        <v>0</v>
      </c>
      <c r="AC17" s="157">
        <v>18</v>
      </c>
      <c r="AD17" s="65">
        <v>5035500</v>
      </c>
      <c r="AE17" s="187">
        <f t="shared" si="13"/>
        <v>0</v>
      </c>
      <c r="AF17" s="187">
        <f t="shared" si="7"/>
        <v>1E-3</v>
      </c>
      <c r="AG17" s="58">
        <f t="shared" si="8"/>
        <v>18</v>
      </c>
      <c r="AH17" s="114">
        <f t="shared" si="9"/>
        <v>5035500</v>
      </c>
      <c r="AI17" s="187">
        <f t="shared" si="0"/>
        <v>18</v>
      </c>
      <c r="AJ17" s="110">
        <f t="shared" si="10"/>
        <v>5035500.0010000002</v>
      </c>
      <c r="AK17" s="58">
        <v>0</v>
      </c>
      <c r="AL17" s="65">
        <v>0</v>
      </c>
      <c r="AM17" s="58">
        <v>0</v>
      </c>
      <c r="AN17" s="110">
        <v>0</v>
      </c>
      <c r="AO17" s="58">
        <v>0</v>
      </c>
      <c r="AP17" s="65">
        <v>0</v>
      </c>
      <c r="AQ17" s="58">
        <v>0</v>
      </c>
      <c r="AR17" s="65">
        <v>0</v>
      </c>
      <c r="AS17" s="58">
        <v>0</v>
      </c>
      <c r="AT17" s="65">
        <v>0</v>
      </c>
      <c r="AU17" s="58">
        <v>0</v>
      </c>
      <c r="AV17" s="65">
        <v>0</v>
      </c>
      <c r="AW17" s="135">
        <f>AK17+AM17+AO17+AQ17+AS17+AU17</f>
        <v>0</v>
      </c>
      <c r="AX17" s="55">
        <f t="shared" si="12"/>
        <v>0</v>
      </c>
      <c r="AY17" s="11">
        <f t="shared" si="1"/>
        <v>1</v>
      </c>
      <c r="AZ17" s="194">
        <v>-3.2300000000000002E-2</v>
      </c>
      <c r="BA17" s="133">
        <f t="shared" si="2"/>
        <v>0</v>
      </c>
      <c r="BB17" s="144">
        <f t="shared" si="3"/>
        <v>1E-3</v>
      </c>
      <c r="BC17" s="140" t="s">
        <v>270</v>
      </c>
      <c r="BD17" s="140" t="s">
        <v>271</v>
      </c>
      <c r="BE17" s="159"/>
      <c r="BF17" s="158"/>
      <c r="BG17" s="157"/>
      <c r="BH17" s="158"/>
      <c r="BI17" s="157"/>
      <c r="BJ17" s="158"/>
      <c r="BK17" s="157"/>
      <c r="BL17" s="158"/>
      <c r="BM17" s="157"/>
      <c r="BN17" s="158"/>
      <c r="BO17" s="157"/>
      <c r="BP17" s="173"/>
      <c r="BQ17" s="161"/>
      <c r="BR17" s="173"/>
      <c r="BS17" s="11">
        <f>(1-(BR17/AH17))</f>
        <v>1</v>
      </c>
      <c r="BT17" s="182">
        <v>-5.1999999999999998E-2</v>
      </c>
      <c r="BU17" s="133">
        <f t="shared" si="5"/>
        <v>0</v>
      </c>
      <c r="BV17" s="144">
        <f t="shared" si="6"/>
        <v>5035500</v>
      </c>
      <c r="BW17" s="139"/>
      <c r="BX17" s="139"/>
    </row>
    <row r="18" spans="2:76" ht="70.5" customHeight="1" x14ac:dyDescent="0.25">
      <c r="B18" s="275"/>
      <c r="C18" s="121" t="s">
        <v>272</v>
      </c>
      <c r="D18" s="45" t="s">
        <v>194</v>
      </c>
      <c r="E18" s="22" t="s">
        <v>273</v>
      </c>
      <c r="F18" s="108" t="s">
        <v>257</v>
      </c>
      <c r="G18" s="58">
        <v>0</v>
      </c>
      <c r="H18" s="65">
        <v>0</v>
      </c>
      <c r="I18" s="58">
        <v>0</v>
      </c>
      <c r="J18" s="65">
        <v>0</v>
      </c>
      <c r="K18" s="58">
        <v>0</v>
      </c>
      <c r="L18" s="21">
        <v>0</v>
      </c>
      <c r="M18" s="58">
        <v>0</v>
      </c>
      <c r="N18" s="65">
        <v>0</v>
      </c>
      <c r="O18" s="58">
        <v>1</v>
      </c>
      <c r="P18" s="21">
        <v>5386500</v>
      </c>
      <c r="Q18" s="58">
        <v>0</v>
      </c>
      <c r="R18" s="21">
        <v>0</v>
      </c>
      <c r="S18" s="58">
        <v>0</v>
      </c>
      <c r="T18" s="65">
        <v>0</v>
      </c>
      <c r="U18" s="58">
        <v>0</v>
      </c>
      <c r="V18" s="65">
        <v>0</v>
      </c>
      <c r="W18" s="58">
        <v>0</v>
      </c>
      <c r="X18" s="65">
        <v>0</v>
      </c>
      <c r="Y18" s="58">
        <v>2</v>
      </c>
      <c r="Z18" s="65">
        <v>17241276</v>
      </c>
      <c r="AA18" s="58">
        <v>2</v>
      </c>
      <c r="AB18" s="65">
        <v>27515498</v>
      </c>
      <c r="AC18" s="58">
        <v>6</v>
      </c>
      <c r="AD18" s="65">
        <v>62243226</v>
      </c>
      <c r="AE18" s="187">
        <f t="shared" si="13"/>
        <v>1</v>
      </c>
      <c r="AF18" s="187">
        <f t="shared" si="7"/>
        <v>5386500</v>
      </c>
      <c r="AG18" s="58">
        <f t="shared" si="8"/>
        <v>10</v>
      </c>
      <c r="AH18" s="114">
        <f t="shared" si="9"/>
        <v>107000000</v>
      </c>
      <c r="AI18" s="187">
        <f t="shared" si="0"/>
        <v>11</v>
      </c>
      <c r="AJ18" s="110">
        <f t="shared" si="10"/>
        <v>112386500</v>
      </c>
      <c r="AK18" s="58">
        <v>0</v>
      </c>
      <c r="AL18" s="65">
        <v>0</v>
      </c>
      <c r="AM18" s="58">
        <v>0</v>
      </c>
      <c r="AN18" s="110">
        <v>0</v>
      </c>
      <c r="AO18" s="58">
        <v>0</v>
      </c>
      <c r="AP18" s="65">
        <v>0</v>
      </c>
      <c r="AQ18" s="58">
        <v>1</v>
      </c>
      <c r="AR18" s="65">
        <f>3078280+6524549</f>
        <v>9602829</v>
      </c>
      <c r="AS18" s="58">
        <v>0</v>
      </c>
      <c r="AT18" s="65">
        <v>0</v>
      </c>
      <c r="AU18" s="58">
        <v>1</v>
      </c>
      <c r="AV18" s="65">
        <v>5926500</v>
      </c>
      <c r="AW18" s="135">
        <f t="shared" si="11"/>
        <v>2</v>
      </c>
      <c r="AX18" s="55">
        <f t="shared" si="12"/>
        <v>15529329</v>
      </c>
      <c r="AY18" s="11">
        <f>(1-(AX18/AF18))</f>
        <v>-1.8830091896407688</v>
      </c>
      <c r="AZ18" s="195">
        <v>3.2300000000000002E-2</v>
      </c>
      <c r="BA18" s="133">
        <f t="shared" si="2"/>
        <v>501597</v>
      </c>
      <c r="BB18" s="144">
        <f t="shared" si="3"/>
        <v>4884903</v>
      </c>
      <c r="BC18" s="203" t="s">
        <v>274</v>
      </c>
      <c r="BD18" s="139" t="s">
        <v>275</v>
      </c>
      <c r="BE18" s="165"/>
      <c r="BF18" s="174"/>
      <c r="BG18" s="161"/>
      <c r="BH18" s="174"/>
      <c r="BI18" s="161"/>
      <c r="BJ18" s="174"/>
      <c r="BK18" s="161"/>
      <c r="BL18" s="65"/>
      <c r="BM18" s="161"/>
      <c r="BN18" s="65"/>
      <c r="BO18" s="161"/>
      <c r="BP18" s="65"/>
      <c r="BQ18" s="161"/>
      <c r="BR18" s="69"/>
      <c r="BS18" s="11">
        <f>(1-(BR18/AH18))</f>
        <v>1</v>
      </c>
      <c r="BT18" s="183">
        <v>5.1999999999999998E-2</v>
      </c>
      <c r="BU18" s="133">
        <f t="shared" si="5"/>
        <v>0</v>
      </c>
      <c r="BV18" s="144">
        <f t="shared" si="6"/>
        <v>107000000</v>
      </c>
      <c r="BW18" s="152"/>
      <c r="BX18" s="152"/>
    </row>
    <row r="19" spans="2:76" ht="70.5" customHeight="1" x14ac:dyDescent="0.25">
      <c r="B19" s="275"/>
      <c r="C19" s="154" t="s">
        <v>276</v>
      </c>
      <c r="D19" s="166" t="s">
        <v>194</v>
      </c>
      <c r="E19" s="167" t="s">
        <v>273</v>
      </c>
      <c r="F19" s="160" t="s">
        <v>257</v>
      </c>
      <c r="G19" s="58">
        <v>0</v>
      </c>
      <c r="H19" s="65">
        <v>0</v>
      </c>
      <c r="I19" s="58">
        <v>0</v>
      </c>
      <c r="J19" s="21">
        <v>0</v>
      </c>
      <c r="K19" s="58">
        <v>1</v>
      </c>
      <c r="L19" s="21">
        <v>0</v>
      </c>
      <c r="M19" s="58">
        <v>2</v>
      </c>
      <c r="N19" s="21">
        <v>14671992</v>
      </c>
      <c r="O19" s="58">
        <v>1</v>
      </c>
      <c r="P19" s="21">
        <v>13866008</v>
      </c>
      <c r="Q19" s="58">
        <v>2</v>
      </c>
      <c r="R19" s="21">
        <v>0</v>
      </c>
      <c r="S19" s="58">
        <v>3</v>
      </c>
      <c r="T19" s="65">
        <v>18170999</v>
      </c>
      <c r="U19" s="58">
        <v>1</v>
      </c>
      <c r="V19" s="65">
        <v>20855783</v>
      </c>
      <c r="W19" s="58">
        <v>2</v>
      </c>
      <c r="X19" s="65">
        <v>3301374</v>
      </c>
      <c r="Y19" s="58">
        <v>4</v>
      </c>
      <c r="Z19" s="65">
        <v>23397394</v>
      </c>
      <c r="AA19" s="58">
        <v>2</v>
      </c>
      <c r="AB19" s="65">
        <v>21655458</v>
      </c>
      <c r="AC19" s="58">
        <v>1</v>
      </c>
      <c r="AD19" s="65">
        <v>42663023</v>
      </c>
      <c r="AE19" s="187">
        <f t="shared" si="13"/>
        <v>6</v>
      </c>
      <c r="AF19" s="187">
        <f t="shared" si="7"/>
        <v>28538000</v>
      </c>
      <c r="AG19" s="58">
        <f t="shared" si="8"/>
        <v>13</v>
      </c>
      <c r="AH19" s="114">
        <f t="shared" si="9"/>
        <v>130044031</v>
      </c>
      <c r="AI19" s="187">
        <f t="shared" si="0"/>
        <v>19</v>
      </c>
      <c r="AJ19" s="110">
        <f t="shared" si="10"/>
        <v>158582031</v>
      </c>
      <c r="AK19" s="58">
        <v>0</v>
      </c>
      <c r="AL19" s="65">
        <v>0</v>
      </c>
      <c r="AM19" s="189">
        <v>1</v>
      </c>
      <c r="AN19" s="110">
        <v>0</v>
      </c>
      <c r="AO19" s="189">
        <v>1</v>
      </c>
      <c r="AP19" s="65">
        <v>732650</v>
      </c>
      <c r="AQ19" s="189">
        <v>3</v>
      </c>
      <c r="AR19" s="65">
        <v>22750539</v>
      </c>
      <c r="AS19" s="189">
        <v>3</v>
      </c>
      <c r="AT19" s="65">
        <v>7198050</v>
      </c>
      <c r="AU19" s="189">
        <v>4</v>
      </c>
      <c r="AV19" s="65">
        <v>43262998</v>
      </c>
      <c r="AW19" s="135">
        <f t="shared" si="11"/>
        <v>12</v>
      </c>
      <c r="AX19" s="55">
        <f t="shared" si="12"/>
        <v>73944237</v>
      </c>
      <c r="AY19" s="11">
        <f>(1-(AX19/AF19))</f>
        <v>-1.5910798584343682</v>
      </c>
      <c r="AZ19" s="192">
        <v>-3.2300000000000002E-2</v>
      </c>
      <c r="BA19" s="133">
        <f t="shared" si="2"/>
        <v>-2388399</v>
      </c>
      <c r="BB19" s="144">
        <f t="shared" si="3"/>
        <v>30926399</v>
      </c>
      <c r="BC19" s="198" t="s">
        <v>277</v>
      </c>
      <c r="BD19" s="140" t="s">
        <v>278</v>
      </c>
      <c r="BE19" s="169"/>
      <c r="BF19" s="175"/>
      <c r="BG19" s="168"/>
      <c r="BH19" s="175"/>
      <c r="BI19" s="168"/>
      <c r="BJ19" s="175"/>
      <c r="BK19" s="168"/>
      <c r="BL19" s="175"/>
      <c r="BM19" s="168"/>
      <c r="BN19" s="175"/>
      <c r="BO19" s="168"/>
      <c r="BP19" s="175"/>
      <c r="BQ19" s="161"/>
      <c r="BR19" s="69"/>
      <c r="BS19" s="11">
        <f>(1-(BR19/AH19))</f>
        <v>1</v>
      </c>
      <c r="BT19" s="184">
        <v>-5.1999999999999998E-2</v>
      </c>
      <c r="BU19" s="133">
        <f t="shared" si="5"/>
        <v>0</v>
      </c>
      <c r="BV19" s="144">
        <f t="shared" si="6"/>
        <v>130044031</v>
      </c>
      <c r="BW19" s="152"/>
      <c r="BX19" s="152"/>
    </row>
    <row r="20" spans="2:76" ht="70.5" customHeight="1" x14ac:dyDescent="0.25">
      <c r="B20" s="275"/>
      <c r="C20" s="121" t="s">
        <v>193</v>
      </c>
      <c r="D20" s="45" t="s">
        <v>194</v>
      </c>
      <c r="E20" s="22" t="s">
        <v>273</v>
      </c>
      <c r="F20" s="23" t="s">
        <v>257</v>
      </c>
      <c r="G20" s="58">
        <v>0</v>
      </c>
      <c r="H20" s="65">
        <v>0</v>
      </c>
      <c r="I20" s="58">
        <v>0</v>
      </c>
      <c r="J20" s="21">
        <v>0</v>
      </c>
      <c r="K20" s="58">
        <v>3</v>
      </c>
      <c r="L20" s="21">
        <v>0</v>
      </c>
      <c r="M20" s="58">
        <v>1</v>
      </c>
      <c r="N20" s="21">
        <v>335597</v>
      </c>
      <c r="O20" s="58">
        <v>2</v>
      </c>
      <c r="P20" s="21">
        <v>13750453</v>
      </c>
      <c r="Q20" s="58">
        <v>1</v>
      </c>
      <c r="R20" s="21">
        <v>4477136</v>
      </c>
      <c r="S20" s="58">
        <v>0</v>
      </c>
      <c r="T20" s="65">
        <v>540000</v>
      </c>
      <c r="U20" s="58">
        <v>0</v>
      </c>
      <c r="V20" s="65">
        <v>0</v>
      </c>
      <c r="W20" s="58">
        <v>1</v>
      </c>
      <c r="X20" s="65">
        <v>0</v>
      </c>
      <c r="Y20" s="58">
        <v>1</v>
      </c>
      <c r="Z20" s="65">
        <v>14338440</v>
      </c>
      <c r="AA20" s="58">
        <v>1</v>
      </c>
      <c r="AB20" s="65">
        <v>94395612</v>
      </c>
      <c r="AC20" s="58">
        <v>1</v>
      </c>
      <c r="AD20" s="65">
        <v>60290892</v>
      </c>
      <c r="AE20" s="187">
        <f t="shared" si="13"/>
        <v>7</v>
      </c>
      <c r="AF20" s="187">
        <f t="shared" si="7"/>
        <v>18563186</v>
      </c>
      <c r="AG20" s="58">
        <f t="shared" si="8"/>
        <v>4</v>
      </c>
      <c r="AH20" s="114">
        <f t="shared" si="9"/>
        <v>169564944</v>
      </c>
      <c r="AI20" s="187">
        <f t="shared" si="0"/>
        <v>11</v>
      </c>
      <c r="AJ20" s="110">
        <f t="shared" si="10"/>
        <v>188128130</v>
      </c>
      <c r="AK20" s="58">
        <v>0</v>
      </c>
      <c r="AL20" s="21">
        <v>0</v>
      </c>
      <c r="AM20" s="58">
        <v>2</v>
      </c>
      <c r="AN20" s="110">
        <v>0</v>
      </c>
      <c r="AO20" s="58">
        <v>0</v>
      </c>
      <c r="AP20" s="21">
        <v>17881620</v>
      </c>
      <c r="AQ20" s="58">
        <v>1</v>
      </c>
      <c r="AR20" s="21">
        <v>0</v>
      </c>
      <c r="AS20" s="58">
        <v>1</v>
      </c>
      <c r="AT20" s="21">
        <v>327250</v>
      </c>
      <c r="AU20" s="58">
        <v>1</v>
      </c>
      <c r="AV20" s="21">
        <v>2993445</v>
      </c>
      <c r="AW20" s="135">
        <f t="shared" si="11"/>
        <v>5</v>
      </c>
      <c r="AX20" s="55">
        <f t="shared" si="12"/>
        <v>21202315</v>
      </c>
      <c r="AY20" s="11">
        <f t="shared" si="1"/>
        <v>-0.14217004559454405</v>
      </c>
      <c r="AZ20" s="194">
        <v>-3.2300000000000002E-2</v>
      </c>
      <c r="BA20" s="133">
        <f t="shared" si="2"/>
        <v>-684835</v>
      </c>
      <c r="BB20" s="144">
        <f t="shared" si="3"/>
        <v>19248021</v>
      </c>
      <c r="BC20" s="198" t="s">
        <v>279</v>
      </c>
      <c r="BD20" s="198" t="s">
        <v>280</v>
      </c>
      <c r="BE20" s="157"/>
      <c r="BF20" s="176"/>
      <c r="BG20" s="157"/>
      <c r="BH20" s="176"/>
      <c r="BI20" s="157"/>
      <c r="BJ20" s="176"/>
      <c r="BK20" s="157"/>
      <c r="BL20" s="176"/>
      <c r="BM20" s="157"/>
      <c r="BN20" s="176"/>
      <c r="BO20" s="157"/>
      <c r="BP20" s="176"/>
      <c r="BQ20" s="161"/>
      <c r="BR20" s="69"/>
      <c r="BS20" s="11">
        <f>(1-(BR20/AH20))</f>
        <v>1</v>
      </c>
      <c r="BT20" s="182">
        <v>-5.1999999999999998E-2</v>
      </c>
      <c r="BU20" s="133">
        <f t="shared" si="5"/>
        <v>0</v>
      </c>
      <c r="BV20" s="144">
        <f t="shared" si="6"/>
        <v>169564944</v>
      </c>
      <c r="BW20" s="152"/>
      <c r="BX20" s="152"/>
    </row>
    <row r="21" spans="2:76" ht="70.5" customHeight="1" x14ac:dyDescent="0.25">
      <c r="B21" s="275"/>
      <c r="C21" s="121" t="s">
        <v>281</v>
      </c>
      <c r="D21" s="45"/>
      <c r="E21" s="22"/>
      <c r="F21" s="23" t="s">
        <v>257</v>
      </c>
      <c r="G21" s="58">
        <v>0</v>
      </c>
      <c r="H21" s="65">
        <v>0</v>
      </c>
      <c r="I21" s="58">
        <v>0</v>
      </c>
      <c r="J21" s="21">
        <v>0</v>
      </c>
      <c r="K21" s="58">
        <v>0</v>
      </c>
      <c r="L21" s="21">
        <v>0</v>
      </c>
      <c r="M21" s="58">
        <v>0</v>
      </c>
      <c r="N21" s="21">
        <v>0</v>
      </c>
      <c r="O21" s="58">
        <v>0</v>
      </c>
      <c r="P21" s="21">
        <v>0</v>
      </c>
      <c r="Q21" s="58">
        <v>0</v>
      </c>
      <c r="R21" s="21">
        <v>1E-3</v>
      </c>
      <c r="S21" s="58">
        <v>0</v>
      </c>
      <c r="T21" s="65">
        <v>0</v>
      </c>
      <c r="U21" s="58">
        <v>0</v>
      </c>
      <c r="V21" s="65">
        <v>0</v>
      </c>
      <c r="W21" s="58">
        <v>0</v>
      </c>
      <c r="X21" s="65">
        <v>0</v>
      </c>
      <c r="Y21" s="58">
        <v>0</v>
      </c>
      <c r="Z21" s="65">
        <v>0</v>
      </c>
      <c r="AA21" s="58">
        <v>0</v>
      </c>
      <c r="AB21" s="65">
        <v>0</v>
      </c>
      <c r="AC21" s="58">
        <v>0</v>
      </c>
      <c r="AD21" s="65">
        <v>0</v>
      </c>
      <c r="AE21" s="187">
        <f t="shared" si="13"/>
        <v>0</v>
      </c>
      <c r="AF21" s="187">
        <f t="shared" si="7"/>
        <v>1E-3</v>
      </c>
      <c r="AG21" s="58">
        <f t="shared" si="8"/>
        <v>0</v>
      </c>
      <c r="AH21" s="114">
        <f t="shared" si="9"/>
        <v>0</v>
      </c>
      <c r="AI21" s="187">
        <f t="shared" si="0"/>
        <v>0</v>
      </c>
      <c r="AJ21" s="110">
        <f t="shared" si="10"/>
        <v>1E-3</v>
      </c>
      <c r="AK21" s="58">
        <v>0</v>
      </c>
      <c r="AL21" s="21">
        <v>0</v>
      </c>
      <c r="AM21" s="58">
        <v>0</v>
      </c>
      <c r="AN21" s="110">
        <v>0</v>
      </c>
      <c r="AO21" s="58">
        <v>0</v>
      </c>
      <c r="AP21" s="21">
        <v>0</v>
      </c>
      <c r="AQ21" s="58">
        <v>0</v>
      </c>
      <c r="AR21" s="21">
        <v>0</v>
      </c>
      <c r="AS21" s="58">
        <v>0</v>
      </c>
      <c r="AT21" s="21">
        <v>0</v>
      </c>
      <c r="AU21" s="58">
        <v>0</v>
      </c>
      <c r="AV21" s="21">
        <v>0</v>
      </c>
      <c r="AW21" s="135">
        <f t="shared" si="11"/>
        <v>0</v>
      </c>
      <c r="AX21" s="55">
        <f t="shared" si="12"/>
        <v>0</v>
      </c>
      <c r="AY21" s="11">
        <f t="shared" si="1"/>
        <v>1</v>
      </c>
      <c r="AZ21" s="11" t="s">
        <v>136</v>
      </c>
      <c r="BA21" s="133" t="e">
        <f t="shared" si="2"/>
        <v>#VALUE!</v>
      </c>
      <c r="BB21" s="144" t="e">
        <f t="shared" si="3"/>
        <v>#VALUE!</v>
      </c>
      <c r="BC21" s="198" t="s">
        <v>282</v>
      </c>
      <c r="BD21" s="198" t="s">
        <v>283</v>
      </c>
      <c r="BE21" s="157"/>
      <c r="BF21" s="158"/>
      <c r="BG21" s="157"/>
      <c r="BH21" s="158"/>
      <c r="BI21" s="157"/>
      <c r="BJ21" s="158"/>
      <c r="BK21" s="157"/>
      <c r="BL21" s="158"/>
      <c r="BM21" s="157"/>
      <c r="BN21" s="158"/>
      <c r="BO21" s="157"/>
      <c r="BP21" s="158"/>
      <c r="BQ21" s="162"/>
      <c r="BR21" s="69"/>
      <c r="BS21" s="11" t="e">
        <f t="shared" si="4"/>
        <v>#DIV/0!</v>
      </c>
      <c r="BT21" s="11">
        <v>0</v>
      </c>
      <c r="BU21" s="133">
        <f t="shared" si="5"/>
        <v>0</v>
      </c>
      <c r="BV21" s="144">
        <f t="shared" si="6"/>
        <v>0</v>
      </c>
      <c r="BW21" s="152"/>
      <c r="BX21" s="152"/>
    </row>
    <row r="22" spans="2:76" ht="70.5" customHeight="1" x14ac:dyDescent="0.25">
      <c r="B22" s="280" t="s">
        <v>284</v>
      </c>
      <c r="C22" s="121" t="s">
        <v>285</v>
      </c>
      <c r="D22" s="45" t="s">
        <v>164</v>
      </c>
      <c r="E22" s="22" t="s">
        <v>157</v>
      </c>
      <c r="F22" s="23" t="s">
        <v>286</v>
      </c>
      <c r="G22" s="58">
        <v>30</v>
      </c>
      <c r="H22" s="65">
        <v>0</v>
      </c>
      <c r="I22" s="58">
        <v>30</v>
      </c>
      <c r="J22" s="21">
        <v>2349430</v>
      </c>
      <c r="K22" s="58">
        <v>30</v>
      </c>
      <c r="L22" s="21">
        <v>0</v>
      </c>
      <c r="M22" s="58">
        <v>30</v>
      </c>
      <c r="N22" s="21">
        <v>0</v>
      </c>
      <c r="O22" s="58">
        <v>30</v>
      </c>
      <c r="P22" s="21">
        <v>0</v>
      </c>
      <c r="Q22" s="58">
        <v>30</v>
      </c>
      <c r="R22" s="21">
        <v>0</v>
      </c>
      <c r="S22" s="58">
        <v>30</v>
      </c>
      <c r="T22" s="65">
        <v>0</v>
      </c>
      <c r="U22" s="58">
        <v>30</v>
      </c>
      <c r="V22" s="65">
        <v>1281390</v>
      </c>
      <c r="W22" s="58">
        <v>30</v>
      </c>
      <c r="X22" s="65">
        <v>1570320</v>
      </c>
      <c r="Y22" s="58">
        <v>30</v>
      </c>
      <c r="Z22" s="65">
        <v>1331250</v>
      </c>
      <c r="AA22" s="58">
        <v>30</v>
      </c>
      <c r="AB22" s="65">
        <v>1316240</v>
      </c>
      <c r="AC22" s="58">
        <v>30</v>
      </c>
      <c r="AD22" s="65">
        <v>1276740</v>
      </c>
      <c r="AE22" s="187">
        <v>30</v>
      </c>
      <c r="AF22" s="187">
        <f t="shared" si="7"/>
        <v>2349430</v>
      </c>
      <c r="AG22" s="58">
        <v>30</v>
      </c>
      <c r="AH22" s="114">
        <f t="shared" si="9"/>
        <v>6775940</v>
      </c>
      <c r="AI22" s="187">
        <v>30</v>
      </c>
      <c r="AJ22" s="110">
        <f t="shared" si="10"/>
        <v>9125370</v>
      </c>
      <c r="AK22" s="58">
        <v>30</v>
      </c>
      <c r="AL22" s="21">
        <v>1190770</v>
      </c>
      <c r="AM22" s="58">
        <v>30</v>
      </c>
      <c r="AN22" s="110">
        <v>1266840</v>
      </c>
      <c r="AO22" s="58">
        <v>30</v>
      </c>
      <c r="AP22" s="21">
        <v>1516770</v>
      </c>
      <c r="AQ22" s="58">
        <v>30</v>
      </c>
      <c r="AR22" s="21">
        <v>1225780</v>
      </c>
      <c r="AS22" s="58">
        <v>30</v>
      </c>
      <c r="AT22" s="21">
        <v>1354740</v>
      </c>
      <c r="AU22" s="58">
        <v>30</v>
      </c>
      <c r="AV22" s="21">
        <v>1249920</v>
      </c>
      <c r="AW22" s="135">
        <v>30</v>
      </c>
      <c r="AX22" s="55">
        <f t="shared" si="12"/>
        <v>7804820</v>
      </c>
      <c r="AY22" s="11">
        <f t="shared" si="1"/>
        <v>-2.3220057630999857</v>
      </c>
      <c r="AZ22" s="127">
        <v>-3.0000000000000001E-3</v>
      </c>
      <c r="BA22" s="133">
        <f t="shared" si="2"/>
        <v>-23414</v>
      </c>
      <c r="BB22" s="144">
        <f t="shared" si="3"/>
        <v>2372844</v>
      </c>
      <c r="BC22" s="199" t="s">
        <v>287</v>
      </c>
      <c r="BD22" s="198" t="s">
        <v>288</v>
      </c>
      <c r="BE22" s="171"/>
      <c r="BF22" s="65"/>
      <c r="BG22" s="58"/>
      <c r="BH22" s="65"/>
      <c r="BI22" s="58"/>
      <c r="BJ22" s="21"/>
      <c r="BK22" s="58"/>
      <c r="BL22" s="172"/>
      <c r="BM22" s="58"/>
      <c r="BN22" s="21"/>
      <c r="BO22" s="58"/>
      <c r="BP22" s="21"/>
      <c r="BQ22" s="162"/>
      <c r="BR22" s="69"/>
      <c r="BS22" s="11">
        <f>(1-(BR22/AH22))</f>
        <v>1</v>
      </c>
      <c r="BT22" s="127">
        <v>-3.0000000000000001E-3</v>
      </c>
      <c r="BU22" s="133">
        <f t="shared" si="5"/>
        <v>0</v>
      </c>
      <c r="BV22" s="144">
        <f t="shared" si="6"/>
        <v>6775940</v>
      </c>
      <c r="BW22" s="152"/>
      <c r="BX22" s="153"/>
    </row>
    <row r="23" spans="2:76" ht="70.5" customHeight="1" x14ac:dyDescent="0.25">
      <c r="B23" s="280"/>
      <c r="C23" s="281" t="s">
        <v>289</v>
      </c>
      <c r="D23" s="45" t="s">
        <v>172</v>
      </c>
      <c r="E23" s="22" t="s">
        <v>153</v>
      </c>
      <c r="F23" s="23" t="s">
        <v>290</v>
      </c>
      <c r="G23" s="58">
        <v>1</v>
      </c>
      <c r="H23" s="65">
        <v>2082498</v>
      </c>
      <c r="I23" s="58">
        <v>0</v>
      </c>
      <c r="J23" s="21">
        <v>0</v>
      </c>
      <c r="K23" s="58">
        <v>1</v>
      </c>
      <c r="L23" s="21">
        <v>2995233</v>
      </c>
      <c r="M23" s="58">
        <v>1</v>
      </c>
      <c r="N23" s="21">
        <v>882707</v>
      </c>
      <c r="O23" s="58">
        <v>1</v>
      </c>
      <c r="P23" s="21">
        <v>271206</v>
      </c>
      <c r="Q23" s="58">
        <v>1</v>
      </c>
      <c r="R23" s="113">
        <v>913839</v>
      </c>
      <c r="S23" s="58">
        <v>3</v>
      </c>
      <c r="T23" s="65">
        <v>0</v>
      </c>
      <c r="U23" s="58">
        <v>3</v>
      </c>
      <c r="V23" s="65">
        <v>6181886</v>
      </c>
      <c r="W23" s="58">
        <v>3</v>
      </c>
      <c r="X23" s="65">
        <v>2645613</v>
      </c>
      <c r="Y23" s="58">
        <v>3</v>
      </c>
      <c r="Z23" s="65">
        <v>0</v>
      </c>
      <c r="AA23" s="58">
        <v>3</v>
      </c>
      <c r="AB23" s="65">
        <v>5649376</v>
      </c>
      <c r="AC23" s="58">
        <v>3</v>
      </c>
      <c r="AD23" s="65">
        <v>0</v>
      </c>
      <c r="AE23" s="187">
        <f t="shared" si="13"/>
        <v>5</v>
      </c>
      <c r="AF23" s="187">
        <f t="shared" si="7"/>
        <v>7145483</v>
      </c>
      <c r="AG23" s="58">
        <f t="shared" si="8"/>
        <v>18</v>
      </c>
      <c r="AH23" s="114">
        <f t="shared" si="9"/>
        <v>14476875</v>
      </c>
      <c r="AI23" s="187">
        <f t="shared" si="0"/>
        <v>23</v>
      </c>
      <c r="AJ23" s="110">
        <f t="shared" si="10"/>
        <v>21622358</v>
      </c>
      <c r="AK23" s="58">
        <v>0</v>
      </c>
      <c r="AL23" s="21">
        <v>0</v>
      </c>
      <c r="AM23" s="58">
        <v>0</v>
      </c>
      <c r="AN23" s="110">
        <v>0</v>
      </c>
      <c r="AO23" s="58">
        <v>0</v>
      </c>
      <c r="AP23" s="21">
        <v>0</v>
      </c>
      <c r="AQ23" s="58">
        <v>1</v>
      </c>
      <c r="AR23" s="21">
        <f>10561863+6899972</f>
        <v>17461835</v>
      </c>
      <c r="AS23" s="58">
        <v>0</v>
      </c>
      <c r="AT23" s="21">
        <v>0</v>
      </c>
      <c r="AU23" s="58">
        <v>0</v>
      </c>
      <c r="AV23" s="21">
        <v>0</v>
      </c>
      <c r="AW23" s="135">
        <f t="shared" si="11"/>
        <v>1</v>
      </c>
      <c r="AX23" s="55">
        <f t="shared" si="12"/>
        <v>17461835</v>
      </c>
      <c r="AY23" s="11">
        <f t="shared" si="1"/>
        <v>-1.4437585254908591</v>
      </c>
      <c r="AZ23" s="127">
        <v>-3.2300000000000002E-2</v>
      </c>
      <c r="BA23" s="133">
        <f t="shared" si="2"/>
        <v>-564017</v>
      </c>
      <c r="BB23" s="144">
        <f t="shared" si="3"/>
        <v>7709500</v>
      </c>
      <c r="BC23" s="199" t="s">
        <v>291</v>
      </c>
      <c r="BD23" s="200" t="s">
        <v>292</v>
      </c>
      <c r="BE23" s="58"/>
      <c r="BF23" s="65"/>
      <c r="BG23" s="58"/>
      <c r="BH23" s="65"/>
      <c r="BI23" s="58"/>
      <c r="BJ23" s="21"/>
      <c r="BK23" s="58"/>
      <c r="BL23" s="21"/>
      <c r="BM23" s="58"/>
      <c r="BN23" s="21"/>
      <c r="BO23" s="58"/>
      <c r="BP23" s="21"/>
      <c r="BQ23" s="162"/>
      <c r="BR23" s="69"/>
      <c r="BS23" s="11">
        <f>(1-(BR23/AH23))</f>
        <v>1</v>
      </c>
      <c r="BT23" s="127">
        <v>-5.1999999999999998E-2</v>
      </c>
      <c r="BU23" s="133">
        <f t="shared" si="5"/>
        <v>0</v>
      </c>
      <c r="BV23" s="144">
        <f t="shared" si="6"/>
        <v>14476875</v>
      </c>
      <c r="BW23" s="152"/>
      <c r="BX23" s="153"/>
    </row>
    <row r="24" spans="2:76" ht="70.5" customHeight="1" x14ac:dyDescent="0.25">
      <c r="B24" s="280"/>
      <c r="C24" s="282"/>
      <c r="D24" s="170" t="s">
        <v>293</v>
      </c>
      <c r="E24" s="22" t="s">
        <v>175</v>
      </c>
      <c r="F24" s="23" t="s">
        <v>290</v>
      </c>
      <c r="G24" s="58">
        <v>102</v>
      </c>
      <c r="H24" s="65">
        <v>1644099</v>
      </c>
      <c r="I24" s="58">
        <v>90</v>
      </c>
      <c r="J24" s="21">
        <v>1306101</v>
      </c>
      <c r="K24" s="58">
        <v>95</v>
      </c>
      <c r="L24" s="21">
        <v>1260133</v>
      </c>
      <c r="M24" s="58">
        <v>106</v>
      </c>
      <c r="N24" s="21">
        <v>1459575</v>
      </c>
      <c r="O24" s="58">
        <v>90</v>
      </c>
      <c r="P24" s="21">
        <v>1291424</v>
      </c>
      <c r="Q24" s="58">
        <v>86</v>
      </c>
      <c r="R24" s="21">
        <v>1148540</v>
      </c>
      <c r="S24" s="58">
        <v>58</v>
      </c>
      <c r="T24" s="65">
        <v>792522</v>
      </c>
      <c r="U24" s="58">
        <v>71</v>
      </c>
      <c r="V24" s="65">
        <v>951756</v>
      </c>
      <c r="W24" s="58">
        <v>104.74</v>
      </c>
      <c r="X24" s="65">
        <v>1446820</v>
      </c>
      <c r="Y24" s="58">
        <v>109</v>
      </c>
      <c r="Z24" s="65">
        <v>1531379</v>
      </c>
      <c r="AA24" s="58">
        <v>82</v>
      </c>
      <c r="AB24" s="65">
        <v>1090168</v>
      </c>
      <c r="AC24" s="58">
        <v>96</v>
      </c>
      <c r="AD24" s="65">
        <v>1401986</v>
      </c>
      <c r="AE24" s="187">
        <f t="shared" si="13"/>
        <v>569</v>
      </c>
      <c r="AF24" s="187">
        <f t="shared" si="7"/>
        <v>8109872</v>
      </c>
      <c r="AG24" s="58">
        <f t="shared" si="8"/>
        <v>520.74</v>
      </c>
      <c r="AH24" s="114">
        <f t="shared" si="9"/>
        <v>7214631</v>
      </c>
      <c r="AI24" s="188">
        <f t="shared" si="0"/>
        <v>1089.74</v>
      </c>
      <c r="AJ24" s="110">
        <f t="shared" si="10"/>
        <v>15324503</v>
      </c>
      <c r="AK24" s="58">
        <v>74</v>
      </c>
      <c r="AL24" s="21">
        <v>1058924</v>
      </c>
      <c r="AM24" s="58">
        <v>50</v>
      </c>
      <c r="AN24" s="110">
        <v>637286</v>
      </c>
      <c r="AO24" s="58">
        <v>57</v>
      </c>
      <c r="AP24" s="21">
        <v>757207</v>
      </c>
      <c r="AQ24" s="58">
        <v>62</v>
      </c>
      <c r="AR24" s="21">
        <v>912872</v>
      </c>
      <c r="AS24" s="58">
        <v>70</v>
      </c>
      <c r="AT24" s="21">
        <v>985919</v>
      </c>
      <c r="AU24" s="58">
        <v>66</v>
      </c>
      <c r="AV24" s="21">
        <v>1068072</v>
      </c>
      <c r="AW24" s="135">
        <f t="shared" si="11"/>
        <v>379</v>
      </c>
      <c r="AX24" s="55">
        <f t="shared" si="12"/>
        <v>5420280</v>
      </c>
      <c r="AY24" s="11">
        <f t="shared" si="1"/>
        <v>0.33164419857674698</v>
      </c>
      <c r="AZ24" s="127">
        <v>-3.2300000000000002E-2</v>
      </c>
      <c r="BA24" s="133">
        <f t="shared" si="2"/>
        <v>-175075</v>
      </c>
      <c r="BB24" s="144">
        <f t="shared" si="3"/>
        <v>8284947</v>
      </c>
      <c r="BC24" s="197" t="s">
        <v>294</v>
      </c>
      <c r="BD24" s="200" t="s">
        <v>295</v>
      </c>
      <c r="BE24" s="58"/>
      <c r="BF24" s="65"/>
      <c r="BG24" s="58"/>
      <c r="BH24" s="65"/>
      <c r="BI24" s="58"/>
      <c r="BJ24" s="21"/>
      <c r="BK24" s="58"/>
      <c r="BL24" s="21"/>
      <c r="BM24" s="58"/>
      <c r="BN24" s="21"/>
      <c r="BO24" s="58"/>
      <c r="BP24" s="21"/>
      <c r="BQ24" s="162"/>
      <c r="BR24" s="69"/>
      <c r="BS24" s="11">
        <f t="shared" si="4"/>
        <v>1</v>
      </c>
      <c r="BT24" s="127">
        <v>-5.1999999999999998E-2</v>
      </c>
      <c r="BU24" s="133">
        <f t="shared" si="5"/>
        <v>0</v>
      </c>
      <c r="BV24" s="144">
        <f t="shared" si="6"/>
        <v>7214631</v>
      </c>
      <c r="BW24" s="152"/>
      <c r="BX24" s="152"/>
    </row>
    <row r="25" spans="2:76" ht="70.5" customHeight="1" x14ac:dyDescent="0.25">
      <c r="B25" s="280"/>
      <c r="C25" s="283"/>
      <c r="D25" s="45" t="s">
        <v>296</v>
      </c>
      <c r="E25" s="22" t="s">
        <v>297</v>
      </c>
      <c r="F25" s="23" t="s">
        <v>290</v>
      </c>
      <c r="G25" s="109">
        <v>0</v>
      </c>
      <c r="H25" s="65">
        <v>0</v>
      </c>
      <c r="I25" s="114">
        <v>0</v>
      </c>
      <c r="J25" s="114">
        <v>0</v>
      </c>
      <c r="K25" s="114">
        <v>0</v>
      </c>
      <c r="L25" s="21">
        <v>0</v>
      </c>
      <c r="M25" s="114">
        <v>0</v>
      </c>
      <c r="N25" s="114">
        <v>0</v>
      </c>
      <c r="O25" s="114">
        <v>0</v>
      </c>
      <c r="P25" s="21">
        <v>0</v>
      </c>
      <c r="Q25" s="114">
        <v>0</v>
      </c>
      <c r="R25" s="21">
        <v>1E-3</v>
      </c>
      <c r="S25" s="58">
        <v>0</v>
      </c>
      <c r="T25" s="65">
        <v>0</v>
      </c>
      <c r="U25" s="58">
        <v>0</v>
      </c>
      <c r="V25" s="65">
        <v>0</v>
      </c>
      <c r="W25" s="58">
        <v>0</v>
      </c>
      <c r="X25" s="65">
        <v>0</v>
      </c>
      <c r="Y25" s="58">
        <v>0</v>
      </c>
      <c r="Z25" s="65">
        <v>0</v>
      </c>
      <c r="AA25" s="58">
        <v>0</v>
      </c>
      <c r="AB25" s="65">
        <v>0</v>
      </c>
      <c r="AC25" s="58">
        <v>0</v>
      </c>
      <c r="AD25" s="65">
        <v>0</v>
      </c>
      <c r="AE25" s="187">
        <f t="shared" si="13"/>
        <v>0</v>
      </c>
      <c r="AF25" s="187">
        <f t="shared" si="7"/>
        <v>1E-3</v>
      </c>
      <c r="AG25" s="58">
        <f t="shared" si="8"/>
        <v>0</v>
      </c>
      <c r="AH25" s="114">
        <f t="shared" si="9"/>
        <v>0</v>
      </c>
      <c r="AI25" s="187">
        <f t="shared" si="0"/>
        <v>0</v>
      </c>
      <c r="AJ25" s="110">
        <f t="shared" si="10"/>
        <v>1E-3</v>
      </c>
      <c r="AK25" s="58">
        <v>0</v>
      </c>
      <c r="AL25" s="21">
        <v>0</v>
      </c>
      <c r="AM25" s="58">
        <v>0</v>
      </c>
      <c r="AN25" s="110">
        <v>0</v>
      </c>
      <c r="AO25" s="58">
        <v>0</v>
      </c>
      <c r="AP25" s="21">
        <v>0</v>
      </c>
      <c r="AQ25" s="58">
        <v>0</v>
      </c>
      <c r="AR25" s="21">
        <v>0</v>
      </c>
      <c r="AS25" s="58">
        <v>0</v>
      </c>
      <c r="AT25" s="21">
        <v>0</v>
      </c>
      <c r="AU25" s="58">
        <v>0</v>
      </c>
      <c r="AV25" s="21">
        <v>0</v>
      </c>
      <c r="AW25" s="135">
        <f t="shared" ref="AW25" si="14">AK25+AM25+AO25+AQ25+AS25+AU25</f>
        <v>0</v>
      </c>
      <c r="AX25" s="55">
        <f t="shared" ref="AX25" si="15">AL25+AN25+AP25+AR25+AT25+AV25</f>
        <v>0</v>
      </c>
      <c r="AY25" s="11">
        <f t="shared" si="1"/>
        <v>1</v>
      </c>
      <c r="AZ25" s="127">
        <v>-3.2300000000000002E-2</v>
      </c>
      <c r="BA25" s="133">
        <f t="shared" si="2"/>
        <v>0</v>
      </c>
      <c r="BB25" s="144">
        <f t="shared" si="3"/>
        <v>1E-3</v>
      </c>
      <c r="BC25" s="141" t="s">
        <v>298</v>
      </c>
      <c r="BD25" s="141" t="s">
        <v>299</v>
      </c>
      <c r="BE25" s="58"/>
      <c r="BF25" s="65"/>
      <c r="BG25" s="58"/>
      <c r="BH25" s="65"/>
      <c r="BI25" s="58"/>
      <c r="BJ25" s="21"/>
      <c r="BK25" s="58"/>
      <c r="BL25" s="21"/>
      <c r="BM25" s="58"/>
      <c r="BN25" s="21"/>
      <c r="BO25" s="58"/>
      <c r="BP25" s="21"/>
      <c r="BQ25" s="162"/>
      <c r="BR25" s="69"/>
      <c r="BS25" s="11" t="s">
        <v>136</v>
      </c>
      <c r="BT25" s="127">
        <v>-5.1999999999999998E-2</v>
      </c>
      <c r="BU25" s="133">
        <f t="shared" si="5"/>
        <v>0</v>
      </c>
      <c r="BV25" s="144">
        <f t="shared" si="6"/>
        <v>0</v>
      </c>
      <c r="BW25" s="152"/>
      <c r="BX25" s="152"/>
    </row>
    <row r="26" spans="2:76" ht="70.5" customHeight="1" x14ac:dyDescent="0.25">
      <c r="B26" s="280"/>
      <c r="C26" s="278" t="s">
        <v>177</v>
      </c>
      <c r="D26" s="45" t="s">
        <v>178</v>
      </c>
      <c r="E26" s="22" t="s">
        <v>300</v>
      </c>
      <c r="F26" s="23" t="s">
        <v>290</v>
      </c>
      <c r="G26" s="109">
        <v>19249</v>
      </c>
      <c r="H26" s="65">
        <v>4985491</v>
      </c>
      <c r="I26" s="58">
        <v>34466</v>
      </c>
      <c r="J26" s="21">
        <v>8926694</v>
      </c>
      <c r="K26" s="58">
        <v>25857</v>
      </c>
      <c r="L26" s="21">
        <v>6696963</v>
      </c>
      <c r="M26" s="58">
        <v>34859</v>
      </c>
      <c r="N26" s="21">
        <v>9028481</v>
      </c>
      <c r="O26" s="58">
        <v>37898</v>
      </c>
      <c r="P26" s="21">
        <v>9815582</v>
      </c>
      <c r="Q26" s="58">
        <v>30236</v>
      </c>
      <c r="R26" s="21">
        <v>7831124</v>
      </c>
      <c r="S26" s="58">
        <v>42715</v>
      </c>
      <c r="T26" s="65">
        <v>11063185</v>
      </c>
      <c r="U26" s="58">
        <v>28150</v>
      </c>
      <c r="V26" s="65">
        <v>7290850</v>
      </c>
      <c r="W26" s="58">
        <v>37357</v>
      </c>
      <c r="X26" s="65">
        <v>9675463</v>
      </c>
      <c r="Y26" s="58">
        <v>34644</v>
      </c>
      <c r="Z26" s="65">
        <v>8972796</v>
      </c>
      <c r="AA26" s="58">
        <v>32362</v>
      </c>
      <c r="AB26" s="65">
        <v>8834826</v>
      </c>
      <c r="AC26" s="58">
        <v>34569</v>
      </c>
      <c r="AD26" s="65">
        <v>9437337</v>
      </c>
      <c r="AE26" s="187">
        <f t="shared" si="13"/>
        <v>182565</v>
      </c>
      <c r="AF26" s="187">
        <f t="shared" si="7"/>
        <v>47284335</v>
      </c>
      <c r="AG26" s="58">
        <f t="shared" si="8"/>
        <v>209797</v>
      </c>
      <c r="AH26" s="114">
        <f t="shared" si="9"/>
        <v>55274457</v>
      </c>
      <c r="AI26" s="187">
        <f t="shared" si="0"/>
        <v>392362</v>
      </c>
      <c r="AJ26" s="110">
        <f t="shared" si="10"/>
        <v>102558792</v>
      </c>
      <c r="AK26" s="58">
        <v>18539</v>
      </c>
      <c r="AL26" s="21">
        <v>5061147</v>
      </c>
      <c r="AM26" s="58">
        <v>24663</v>
      </c>
      <c r="AN26" s="110">
        <v>6878508</v>
      </c>
      <c r="AO26" s="58">
        <v>31172</v>
      </c>
      <c r="AP26" s="21">
        <v>8509956</v>
      </c>
      <c r="AQ26" s="58">
        <v>23004</v>
      </c>
      <c r="AR26" s="21">
        <v>6280092</v>
      </c>
      <c r="AS26" s="58">
        <v>25723</v>
      </c>
      <c r="AT26" s="21">
        <v>7022379</v>
      </c>
      <c r="AU26" s="134">
        <v>22074</v>
      </c>
      <c r="AV26" s="21">
        <v>6026202</v>
      </c>
      <c r="AW26" s="135">
        <f t="shared" si="11"/>
        <v>145175</v>
      </c>
      <c r="AX26" s="55">
        <f t="shared" si="12"/>
        <v>39778284</v>
      </c>
      <c r="AY26" s="11">
        <f t="shared" si="1"/>
        <v>0.15874286907069757</v>
      </c>
      <c r="AZ26" s="127">
        <v>-3.2300000000000002E-2</v>
      </c>
      <c r="BA26" s="133">
        <f t="shared" si="2"/>
        <v>-1284839</v>
      </c>
      <c r="BB26" s="144">
        <f t="shared" si="3"/>
        <v>48569174</v>
      </c>
      <c r="BC26" s="197" t="s">
        <v>301</v>
      </c>
      <c r="BD26" s="200" t="s">
        <v>302</v>
      </c>
      <c r="BE26" s="134"/>
      <c r="BF26" s="65"/>
      <c r="BG26" s="134"/>
      <c r="BH26" s="65"/>
      <c r="BI26" s="134"/>
      <c r="BJ26" s="21"/>
      <c r="BK26" s="134"/>
      <c r="BL26" s="21"/>
      <c r="BM26" s="134"/>
      <c r="BN26" s="21"/>
      <c r="BO26" s="134"/>
      <c r="BP26" s="21"/>
      <c r="BQ26" s="162"/>
      <c r="BR26" s="69"/>
      <c r="BS26" s="11">
        <f t="shared" si="4"/>
        <v>1</v>
      </c>
      <c r="BT26" s="127">
        <v>-5.1999999999999998E-2</v>
      </c>
      <c r="BU26" s="133">
        <f t="shared" si="5"/>
        <v>0</v>
      </c>
      <c r="BV26" s="144">
        <f t="shared" si="6"/>
        <v>55274457</v>
      </c>
      <c r="BW26" s="152"/>
      <c r="BX26" s="152"/>
    </row>
    <row r="27" spans="2:76" ht="70.5" customHeight="1" x14ac:dyDescent="0.25">
      <c r="B27" s="280"/>
      <c r="C27" s="279"/>
      <c r="D27" s="45" t="s">
        <v>303</v>
      </c>
      <c r="E27" s="22" t="s">
        <v>182</v>
      </c>
      <c r="F27" s="23" t="s">
        <v>290</v>
      </c>
      <c r="G27" s="58">
        <v>381</v>
      </c>
      <c r="H27" s="65">
        <v>98679</v>
      </c>
      <c r="I27" s="58">
        <v>1536</v>
      </c>
      <c r="J27" s="21">
        <v>397824</v>
      </c>
      <c r="K27" s="58">
        <v>428</v>
      </c>
      <c r="L27" s="21">
        <v>110852</v>
      </c>
      <c r="M27" s="58">
        <v>2736</v>
      </c>
      <c r="N27" s="21">
        <v>708624</v>
      </c>
      <c r="O27" s="58">
        <v>1165</v>
      </c>
      <c r="P27" s="21">
        <v>301735</v>
      </c>
      <c r="Q27" s="58">
        <v>946</v>
      </c>
      <c r="R27" s="21">
        <v>245014</v>
      </c>
      <c r="S27" s="58">
        <v>573</v>
      </c>
      <c r="T27" s="65">
        <v>148407</v>
      </c>
      <c r="U27" s="58">
        <v>629</v>
      </c>
      <c r="V27" s="65">
        <v>162911</v>
      </c>
      <c r="W27" s="58">
        <v>1295</v>
      </c>
      <c r="X27" s="65">
        <v>335405</v>
      </c>
      <c r="Y27" s="58">
        <v>992</v>
      </c>
      <c r="Z27" s="65">
        <v>256928</v>
      </c>
      <c r="AA27" s="58">
        <v>1534</v>
      </c>
      <c r="AB27" s="65">
        <v>418782</v>
      </c>
      <c r="AC27" s="58">
        <v>400</v>
      </c>
      <c r="AD27" s="65">
        <v>109200</v>
      </c>
      <c r="AE27" s="187">
        <f t="shared" si="13"/>
        <v>7192</v>
      </c>
      <c r="AF27" s="187">
        <f t="shared" si="7"/>
        <v>1862728</v>
      </c>
      <c r="AG27" s="58">
        <f t="shared" si="8"/>
        <v>5423</v>
      </c>
      <c r="AH27" s="114">
        <f t="shared" si="9"/>
        <v>1431633</v>
      </c>
      <c r="AI27" s="187">
        <f t="shared" si="0"/>
        <v>12615</v>
      </c>
      <c r="AJ27" s="110">
        <f t="shared" si="10"/>
        <v>3294361</v>
      </c>
      <c r="AK27" s="58">
        <v>813</v>
      </c>
      <c r="AL27" s="21">
        <v>221949</v>
      </c>
      <c r="AM27" s="134">
        <v>448</v>
      </c>
      <c r="AN27" s="110">
        <v>122304</v>
      </c>
      <c r="AO27" s="58">
        <v>1189</v>
      </c>
      <c r="AP27" s="21">
        <v>324597</v>
      </c>
      <c r="AQ27" s="134">
        <v>1386</v>
      </c>
      <c r="AR27" s="21">
        <v>378378</v>
      </c>
      <c r="AS27" s="58">
        <v>1474</v>
      </c>
      <c r="AT27" s="21">
        <v>402402</v>
      </c>
      <c r="AU27" s="58">
        <v>816</v>
      </c>
      <c r="AV27" s="21">
        <v>222768</v>
      </c>
      <c r="AW27" s="135">
        <f t="shared" si="11"/>
        <v>6126</v>
      </c>
      <c r="AX27" s="55">
        <f t="shared" si="12"/>
        <v>1672398</v>
      </c>
      <c r="AY27" s="11">
        <f t="shared" si="1"/>
        <v>0.10217809578210024</v>
      </c>
      <c r="AZ27" s="127">
        <v>-3.2300000000000002E-2</v>
      </c>
      <c r="BA27" s="133">
        <f t="shared" si="2"/>
        <v>-54018</v>
      </c>
      <c r="BB27" s="144">
        <f t="shared" si="3"/>
        <v>1916746</v>
      </c>
      <c r="BC27" s="200" t="s">
        <v>304</v>
      </c>
      <c r="BD27" s="201" t="s">
        <v>305</v>
      </c>
      <c r="BE27" s="58"/>
      <c r="BF27" s="65"/>
      <c r="BG27" s="58"/>
      <c r="BH27" s="65"/>
      <c r="BI27" s="58"/>
      <c r="BJ27" s="21"/>
      <c r="BK27" s="58"/>
      <c r="BL27" s="21"/>
      <c r="BM27" s="58"/>
      <c r="BN27" s="21"/>
      <c r="BO27" s="58"/>
      <c r="BP27" s="21"/>
      <c r="BQ27" s="162"/>
      <c r="BR27" s="69"/>
      <c r="BS27" s="11">
        <f t="shared" si="4"/>
        <v>1</v>
      </c>
      <c r="BT27" s="127">
        <v>-5.1999999999999998E-2</v>
      </c>
      <c r="BU27" s="133">
        <f t="shared" si="5"/>
        <v>0</v>
      </c>
      <c r="BV27" s="144">
        <f t="shared" si="6"/>
        <v>1431633</v>
      </c>
      <c r="BW27" s="152"/>
      <c r="BX27" s="141"/>
    </row>
    <row r="28" spans="2:76" ht="70.5" customHeight="1" x14ac:dyDescent="0.25">
      <c r="B28" s="280"/>
      <c r="C28" s="122" t="s">
        <v>306</v>
      </c>
      <c r="D28" s="45" t="s">
        <v>306</v>
      </c>
      <c r="E28" s="22" t="s">
        <v>307</v>
      </c>
      <c r="F28" s="23" t="s">
        <v>290</v>
      </c>
      <c r="G28" s="58">
        <v>0</v>
      </c>
      <c r="H28" s="65">
        <v>0</v>
      </c>
      <c r="I28" s="58">
        <v>0</v>
      </c>
      <c r="J28" s="21">
        <v>0</v>
      </c>
      <c r="K28" s="58">
        <v>0</v>
      </c>
      <c r="L28" s="21">
        <v>0</v>
      </c>
      <c r="M28" s="58">
        <v>0</v>
      </c>
      <c r="N28" s="21">
        <v>0</v>
      </c>
      <c r="O28" s="58">
        <v>0</v>
      </c>
      <c r="P28" s="21">
        <v>0</v>
      </c>
      <c r="Q28" s="58">
        <v>0</v>
      </c>
      <c r="R28" s="21">
        <v>1E-3</v>
      </c>
      <c r="S28" s="58">
        <v>0</v>
      </c>
      <c r="T28" s="65">
        <v>0</v>
      </c>
      <c r="U28" s="58">
        <v>0</v>
      </c>
      <c r="V28" s="65">
        <v>0</v>
      </c>
      <c r="W28" s="58">
        <v>0</v>
      </c>
      <c r="X28" s="65">
        <v>0</v>
      </c>
      <c r="Y28" s="58">
        <v>0</v>
      </c>
      <c r="Z28" s="65">
        <v>0</v>
      </c>
      <c r="AA28" s="58">
        <v>0</v>
      </c>
      <c r="AB28" s="65">
        <v>0</v>
      </c>
      <c r="AC28" s="58">
        <v>0</v>
      </c>
      <c r="AD28" s="65">
        <v>0</v>
      </c>
      <c r="AE28" s="187">
        <f t="shared" si="13"/>
        <v>0</v>
      </c>
      <c r="AF28" s="187">
        <f t="shared" si="7"/>
        <v>1E-3</v>
      </c>
      <c r="AG28" s="58">
        <f t="shared" si="8"/>
        <v>0</v>
      </c>
      <c r="AH28" s="114">
        <f t="shared" si="9"/>
        <v>0</v>
      </c>
      <c r="AI28" s="187">
        <f t="shared" si="0"/>
        <v>0</v>
      </c>
      <c r="AJ28" s="110">
        <f t="shared" si="10"/>
        <v>1E-3</v>
      </c>
      <c r="AK28" s="58">
        <v>0</v>
      </c>
      <c r="AL28" s="21">
        <v>0</v>
      </c>
      <c r="AM28" s="58">
        <v>0</v>
      </c>
      <c r="AN28" s="110">
        <v>0</v>
      </c>
      <c r="AO28" s="58">
        <v>0</v>
      </c>
      <c r="AP28" s="21">
        <v>0</v>
      </c>
      <c r="AQ28" s="58">
        <v>0</v>
      </c>
      <c r="AR28" s="21">
        <v>0</v>
      </c>
      <c r="AS28" s="58">
        <v>0</v>
      </c>
      <c r="AT28" s="21">
        <v>0</v>
      </c>
      <c r="AU28" s="58">
        <v>0</v>
      </c>
      <c r="AV28" s="21">
        <v>0</v>
      </c>
      <c r="AW28" s="135">
        <f t="shared" si="11"/>
        <v>0</v>
      </c>
      <c r="AX28" s="55">
        <f t="shared" si="12"/>
        <v>0</v>
      </c>
      <c r="AY28" s="11">
        <f t="shared" si="1"/>
        <v>1</v>
      </c>
      <c r="AZ28" s="127" t="s">
        <v>136</v>
      </c>
      <c r="BA28" s="133" t="e">
        <f t="shared" si="2"/>
        <v>#VALUE!</v>
      </c>
      <c r="BB28" s="144" t="e">
        <f t="shared" si="3"/>
        <v>#VALUE!</v>
      </c>
      <c r="BC28" s="141" t="s">
        <v>308</v>
      </c>
      <c r="BD28" s="141" t="s">
        <v>309</v>
      </c>
      <c r="BE28" s="58"/>
      <c r="BF28" s="65"/>
      <c r="BG28" s="58"/>
      <c r="BH28" s="65"/>
      <c r="BI28" s="58"/>
      <c r="BJ28" s="21"/>
      <c r="BK28" s="58"/>
      <c r="BL28" s="21"/>
      <c r="BM28" s="58"/>
      <c r="BN28" s="21"/>
      <c r="BO28" s="58"/>
      <c r="BP28" s="21"/>
      <c r="BQ28" s="162"/>
      <c r="BR28" s="69"/>
      <c r="BS28" s="11" t="e">
        <f>(1-(BR28/AH28))</f>
        <v>#DIV/0!</v>
      </c>
      <c r="BT28" s="127">
        <v>5.1999999999999998E-2</v>
      </c>
      <c r="BU28" s="133">
        <f t="shared" si="5"/>
        <v>0</v>
      </c>
      <c r="BV28" s="144">
        <f t="shared" si="6"/>
        <v>0</v>
      </c>
      <c r="BW28" s="141"/>
      <c r="BX28" s="141"/>
    </row>
    <row r="29" spans="2:76" ht="70.5" customHeight="1" x14ac:dyDescent="0.25">
      <c r="B29" s="280"/>
      <c r="C29" s="276" t="s">
        <v>310</v>
      </c>
      <c r="D29" s="45" t="s">
        <v>185</v>
      </c>
      <c r="E29" s="22" t="s">
        <v>153</v>
      </c>
      <c r="F29" s="23" t="s">
        <v>311</v>
      </c>
      <c r="G29" s="58">
        <v>0</v>
      </c>
      <c r="H29" s="65">
        <v>0</v>
      </c>
      <c r="I29" s="58">
        <v>0</v>
      </c>
      <c r="J29" s="21">
        <v>0</v>
      </c>
      <c r="K29" s="58">
        <v>0</v>
      </c>
      <c r="L29" s="21">
        <v>0</v>
      </c>
      <c r="M29" s="58">
        <v>0</v>
      </c>
      <c r="N29" s="21">
        <v>0</v>
      </c>
      <c r="O29" s="58">
        <v>0</v>
      </c>
      <c r="P29" s="21">
        <v>0</v>
      </c>
      <c r="Q29" s="58">
        <v>0</v>
      </c>
      <c r="R29" s="21">
        <v>1E-3</v>
      </c>
      <c r="S29" s="58">
        <v>0</v>
      </c>
      <c r="T29" s="65">
        <v>0</v>
      </c>
      <c r="U29" s="58">
        <v>0</v>
      </c>
      <c r="V29" s="65">
        <v>0</v>
      </c>
      <c r="W29" s="58">
        <v>0</v>
      </c>
      <c r="X29" s="65">
        <v>0</v>
      </c>
      <c r="Y29" s="58">
        <v>0</v>
      </c>
      <c r="Z29" s="65">
        <v>0</v>
      </c>
      <c r="AA29" s="58">
        <v>0</v>
      </c>
      <c r="AB29" s="65">
        <v>0</v>
      </c>
      <c r="AC29" s="58">
        <v>0</v>
      </c>
      <c r="AD29" s="65">
        <v>0</v>
      </c>
      <c r="AE29" s="187">
        <f t="shared" si="13"/>
        <v>0</v>
      </c>
      <c r="AF29" s="187">
        <f t="shared" si="7"/>
        <v>1E-3</v>
      </c>
      <c r="AG29" s="58">
        <f t="shared" si="8"/>
        <v>0</v>
      </c>
      <c r="AH29" s="114">
        <f t="shared" si="9"/>
        <v>0</v>
      </c>
      <c r="AI29" s="187">
        <f t="shared" si="0"/>
        <v>0</v>
      </c>
      <c r="AJ29" s="110">
        <f t="shared" si="10"/>
        <v>1E-3</v>
      </c>
      <c r="AK29" s="58">
        <v>0</v>
      </c>
      <c r="AL29" s="21">
        <v>0</v>
      </c>
      <c r="AM29" s="58">
        <v>0</v>
      </c>
      <c r="AN29" s="110">
        <v>0</v>
      </c>
      <c r="AO29" s="58">
        <v>0</v>
      </c>
      <c r="AP29" s="21">
        <v>0</v>
      </c>
      <c r="AQ29" s="58">
        <v>0</v>
      </c>
      <c r="AR29" s="21">
        <v>0</v>
      </c>
      <c r="AS29" s="58">
        <v>0</v>
      </c>
      <c r="AT29" s="21">
        <v>0</v>
      </c>
      <c r="AU29" s="58">
        <v>0</v>
      </c>
      <c r="AV29" s="21">
        <v>0</v>
      </c>
      <c r="AW29" s="135">
        <f t="shared" si="11"/>
        <v>0</v>
      </c>
      <c r="AX29" s="55">
        <f t="shared" si="12"/>
        <v>0</v>
      </c>
      <c r="AY29" s="11">
        <f t="shared" si="1"/>
        <v>1</v>
      </c>
      <c r="AZ29" s="11" t="s">
        <v>136</v>
      </c>
      <c r="BA29" s="133" t="e">
        <f t="shared" si="2"/>
        <v>#VALUE!</v>
      </c>
      <c r="BB29" s="144" t="e">
        <f t="shared" si="3"/>
        <v>#VALUE!</v>
      </c>
      <c r="BC29" s="141" t="s">
        <v>312</v>
      </c>
      <c r="BD29" s="141" t="s">
        <v>313</v>
      </c>
      <c r="BE29" s="58"/>
      <c r="BF29" s="65"/>
      <c r="BG29" s="58"/>
      <c r="BH29" s="65"/>
      <c r="BI29" s="58"/>
      <c r="BJ29" s="21"/>
      <c r="BK29" s="58"/>
      <c r="BL29" s="21"/>
      <c r="BM29" s="58"/>
      <c r="BN29" s="21"/>
      <c r="BO29" s="58"/>
      <c r="BP29" s="21"/>
      <c r="BQ29" s="162"/>
      <c r="BR29" s="69"/>
      <c r="BS29" s="11" t="e">
        <f t="shared" si="4"/>
        <v>#DIV/0!</v>
      </c>
      <c r="BT29" s="11">
        <f>IFERROR((1-(AZ29/#REF!)),0)</f>
        <v>0</v>
      </c>
      <c r="BU29" s="133">
        <f t="shared" si="5"/>
        <v>0</v>
      </c>
      <c r="BV29" s="144">
        <f t="shared" si="6"/>
        <v>0</v>
      </c>
      <c r="BW29" s="141"/>
      <c r="BX29" s="141"/>
    </row>
    <row r="30" spans="2:76" ht="70.5" customHeight="1" x14ac:dyDescent="0.25">
      <c r="B30" s="280"/>
      <c r="C30" s="277"/>
      <c r="D30" s="45" t="s">
        <v>187</v>
      </c>
      <c r="E30" s="22" t="s">
        <v>153</v>
      </c>
      <c r="F30" s="23" t="s">
        <v>311</v>
      </c>
      <c r="G30" s="58">
        <v>0</v>
      </c>
      <c r="H30" s="65">
        <v>0</v>
      </c>
      <c r="I30" s="58">
        <v>0</v>
      </c>
      <c r="J30" s="21">
        <v>0</v>
      </c>
      <c r="K30" s="58">
        <v>0</v>
      </c>
      <c r="L30" s="21">
        <v>0</v>
      </c>
      <c r="M30" s="58">
        <v>0</v>
      </c>
      <c r="N30" s="21">
        <v>0</v>
      </c>
      <c r="O30" s="58">
        <v>0</v>
      </c>
      <c r="P30" s="21">
        <v>0</v>
      </c>
      <c r="Q30" s="58">
        <v>0</v>
      </c>
      <c r="R30" s="21">
        <v>1E-3</v>
      </c>
      <c r="S30" s="58">
        <v>0</v>
      </c>
      <c r="T30" s="65">
        <v>0</v>
      </c>
      <c r="U30" s="58">
        <v>0</v>
      </c>
      <c r="V30" s="65">
        <v>0</v>
      </c>
      <c r="W30" s="58">
        <v>0</v>
      </c>
      <c r="X30" s="65">
        <v>0</v>
      </c>
      <c r="Y30" s="58">
        <v>0</v>
      </c>
      <c r="Z30" s="65">
        <v>0</v>
      </c>
      <c r="AA30" s="58">
        <v>0</v>
      </c>
      <c r="AB30" s="65">
        <v>0</v>
      </c>
      <c r="AC30" s="58">
        <v>0</v>
      </c>
      <c r="AD30" s="65">
        <v>0</v>
      </c>
      <c r="AE30" s="187">
        <f t="shared" si="13"/>
        <v>0</v>
      </c>
      <c r="AF30" s="187">
        <f t="shared" si="7"/>
        <v>1E-3</v>
      </c>
      <c r="AG30" s="58">
        <f t="shared" si="8"/>
        <v>0</v>
      </c>
      <c r="AH30" s="114">
        <f t="shared" si="9"/>
        <v>0</v>
      </c>
      <c r="AI30" s="187">
        <f t="shared" si="0"/>
        <v>0</v>
      </c>
      <c r="AJ30" s="110">
        <f t="shared" si="10"/>
        <v>1E-3</v>
      </c>
      <c r="AK30" s="58">
        <v>0</v>
      </c>
      <c r="AL30" s="21">
        <v>0</v>
      </c>
      <c r="AM30" s="58">
        <v>0</v>
      </c>
      <c r="AN30" s="110">
        <v>0</v>
      </c>
      <c r="AO30" s="58">
        <v>0</v>
      </c>
      <c r="AP30" s="21">
        <v>0</v>
      </c>
      <c r="AQ30" s="58">
        <v>0</v>
      </c>
      <c r="AR30" s="21">
        <v>0</v>
      </c>
      <c r="AS30" s="58">
        <v>0</v>
      </c>
      <c r="AT30" s="21">
        <v>0</v>
      </c>
      <c r="AU30" s="58">
        <v>0</v>
      </c>
      <c r="AV30" s="21">
        <v>0</v>
      </c>
      <c r="AW30" s="135">
        <f t="shared" si="11"/>
        <v>0</v>
      </c>
      <c r="AX30" s="55">
        <f t="shared" si="12"/>
        <v>0</v>
      </c>
      <c r="AY30" s="11">
        <f t="shared" si="1"/>
        <v>1</v>
      </c>
      <c r="AZ30" s="11" t="s">
        <v>136</v>
      </c>
      <c r="BA30" s="133" t="e">
        <f t="shared" si="2"/>
        <v>#VALUE!</v>
      </c>
      <c r="BB30" s="144" t="e">
        <f t="shared" si="3"/>
        <v>#VALUE!</v>
      </c>
      <c r="BC30" s="141" t="s">
        <v>314</v>
      </c>
      <c r="BD30" s="141" t="s">
        <v>315</v>
      </c>
      <c r="BE30" s="58"/>
      <c r="BF30" s="65"/>
      <c r="BG30" s="58"/>
      <c r="BH30" s="65"/>
      <c r="BI30" s="58"/>
      <c r="BJ30" s="21"/>
      <c r="BK30" s="58"/>
      <c r="BL30" s="21"/>
      <c r="BM30" s="58"/>
      <c r="BN30" s="21"/>
      <c r="BO30" s="58"/>
      <c r="BP30" s="21"/>
      <c r="BQ30" s="162"/>
      <c r="BR30" s="69"/>
      <c r="BS30" s="11" t="e">
        <f t="shared" si="4"/>
        <v>#DIV/0!</v>
      </c>
      <c r="BT30" s="11">
        <f>IFERROR((1-(AZ30/#REF!)),0)</f>
        <v>0</v>
      </c>
      <c r="BU30" s="133">
        <f t="shared" si="5"/>
        <v>0</v>
      </c>
      <c r="BV30" s="144">
        <f t="shared" si="6"/>
        <v>0</v>
      </c>
      <c r="BW30" s="141"/>
      <c r="BX30" s="141"/>
    </row>
    <row r="31" spans="2:76" ht="70.5" customHeight="1" x14ac:dyDescent="0.25">
      <c r="B31" s="280"/>
      <c r="C31" s="276" t="s">
        <v>188</v>
      </c>
      <c r="D31" s="45" t="s">
        <v>189</v>
      </c>
      <c r="E31" s="22" t="s">
        <v>190</v>
      </c>
      <c r="F31" s="23" t="s">
        <v>311</v>
      </c>
      <c r="G31" s="58">
        <v>0</v>
      </c>
      <c r="H31" s="65">
        <v>0</v>
      </c>
      <c r="I31" s="58">
        <v>0</v>
      </c>
      <c r="J31" s="21">
        <v>0</v>
      </c>
      <c r="K31" s="58">
        <v>0</v>
      </c>
      <c r="L31" s="21">
        <v>0</v>
      </c>
      <c r="M31" s="58">
        <v>0</v>
      </c>
      <c r="N31" s="21">
        <v>0</v>
      </c>
      <c r="O31" s="58">
        <v>0</v>
      </c>
      <c r="P31" s="21">
        <v>0</v>
      </c>
      <c r="Q31" s="58">
        <v>0</v>
      </c>
      <c r="R31" s="21">
        <v>1E-3</v>
      </c>
      <c r="S31" s="58">
        <v>0</v>
      </c>
      <c r="T31" s="65">
        <v>0</v>
      </c>
      <c r="U31" s="58">
        <v>0</v>
      </c>
      <c r="V31" s="65">
        <v>0</v>
      </c>
      <c r="W31" s="58">
        <v>0</v>
      </c>
      <c r="X31" s="65">
        <v>0</v>
      </c>
      <c r="Y31" s="58">
        <v>0</v>
      </c>
      <c r="Z31" s="65">
        <v>0</v>
      </c>
      <c r="AA31" s="58">
        <v>0</v>
      </c>
      <c r="AB31" s="65">
        <v>0</v>
      </c>
      <c r="AC31" s="58">
        <v>0</v>
      </c>
      <c r="AD31" s="65">
        <v>0</v>
      </c>
      <c r="AE31" s="187">
        <f t="shared" si="13"/>
        <v>0</v>
      </c>
      <c r="AF31" s="187">
        <f t="shared" si="7"/>
        <v>1E-3</v>
      </c>
      <c r="AG31" s="58">
        <f t="shared" si="8"/>
        <v>0</v>
      </c>
      <c r="AH31" s="114">
        <f t="shared" si="9"/>
        <v>0</v>
      </c>
      <c r="AI31" s="187">
        <f t="shared" si="0"/>
        <v>0</v>
      </c>
      <c r="AJ31" s="110">
        <f t="shared" si="10"/>
        <v>1E-3</v>
      </c>
      <c r="AK31" s="58">
        <v>0</v>
      </c>
      <c r="AL31" s="21">
        <v>0</v>
      </c>
      <c r="AM31" s="58">
        <v>0</v>
      </c>
      <c r="AN31" s="110">
        <v>0</v>
      </c>
      <c r="AO31" s="58">
        <v>0</v>
      </c>
      <c r="AP31" s="21">
        <v>0</v>
      </c>
      <c r="AQ31" s="58">
        <v>0</v>
      </c>
      <c r="AR31" s="21">
        <v>0</v>
      </c>
      <c r="AS31" s="58">
        <v>0</v>
      </c>
      <c r="AT31" s="21">
        <v>0</v>
      </c>
      <c r="AU31" s="58">
        <v>0</v>
      </c>
      <c r="AV31" s="21">
        <v>0</v>
      </c>
      <c r="AW31" s="135">
        <f t="shared" si="11"/>
        <v>0</v>
      </c>
      <c r="AX31" s="55">
        <f t="shared" si="12"/>
        <v>0</v>
      </c>
      <c r="AY31" s="11">
        <f t="shared" si="1"/>
        <v>1</v>
      </c>
      <c r="AZ31" s="127" t="s">
        <v>136</v>
      </c>
      <c r="BA31" s="133" t="e">
        <f t="shared" si="2"/>
        <v>#VALUE!</v>
      </c>
      <c r="BB31" s="144" t="e">
        <f t="shared" si="3"/>
        <v>#VALUE!</v>
      </c>
      <c r="BC31" s="141" t="s">
        <v>316</v>
      </c>
      <c r="BD31" s="141" t="s">
        <v>317</v>
      </c>
      <c r="BE31" s="58"/>
      <c r="BF31" s="65"/>
      <c r="BG31" s="58"/>
      <c r="BH31" s="65"/>
      <c r="BI31" s="58"/>
      <c r="BJ31" s="21"/>
      <c r="BK31" s="58"/>
      <c r="BL31" s="21"/>
      <c r="BM31" s="58"/>
      <c r="BN31" s="21"/>
      <c r="BO31" s="58"/>
      <c r="BP31" s="21"/>
      <c r="BQ31" s="162"/>
      <c r="BR31" s="69"/>
      <c r="BS31" s="11" t="e">
        <f t="shared" si="4"/>
        <v>#DIV/0!</v>
      </c>
      <c r="BT31" s="127">
        <v>5.1999999999999998E-2</v>
      </c>
      <c r="BU31" s="133">
        <f t="shared" si="5"/>
        <v>0</v>
      </c>
      <c r="BV31" s="144">
        <f t="shared" si="6"/>
        <v>0</v>
      </c>
      <c r="BW31" s="141"/>
      <c r="BX31" s="141"/>
    </row>
    <row r="32" spans="2:76" ht="70.5" customHeight="1" x14ac:dyDescent="0.25">
      <c r="B32" s="280"/>
      <c r="C32" s="277"/>
      <c r="D32" s="45" t="s">
        <v>192</v>
      </c>
      <c r="E32" s="22" t="s">
        <v>190</v>
      </c>
      <c r="F32" s="23" t="s">
        <v>311</v>
      </c>
      <c r="G32" s="58">
        <v>0</v>
      </c>
      <c r="H32" s="65">
        <v>0</v>
      </c>
      <c r="I32" s="58">
        <v>0</v>
      </c>
      <c r="J32" s="21">
        <v>0</v>
      </c>
      <c r="K32" s="58">
        <v>0</v>
      </c>
      <c r="L32" s="21">
        <v>0</v>
      </c>
      <c r="M32" s="58">
        <v>0</v>
      </c>
      <c r="N32" s="21">
        <v>0</v>
      </c>
      <c r="O32" s="58">
        <v>0</v>
      </c>
      <c r="P32" s="21">
        <v>0</v>
      </c>
      <c r="Q32" s="58">
        <v>0</v>
      </c>
      <c r="R32" s="21">
        <v>1E-3</v>
      </c>
      <c r="S32" s="58">
        <v>0</v>
      </c>
      <c r="T32" s="65">
        <v>0</v>
      </c>
      <c r="U32" s="58">
        <v>0</v>
      </c>
      <c r="V32" s="65">
        <v>0</v>
      </c>
      <c r="W32" s="58">
        <v>0</v>
      </c>
      <c r="X32" s="65">
        <v>0</v>
      </c>
      <c r="Y32" s="58">
        <v>0</v>
      </c>
      <c r="Z32" s="65">
        <v>0</v>
      </c>
      <c r="AA32" s="58">
        <v>0</v>
      </c>
      <c r="AB32" s="65">
        <v>0</v>
      </c>
      <c r="AC32" s="58">
        <v>0</v>
      </c>
      <c r="AD32" s="65">
        <v>0</v>
      </c>
      <c r="AE32" s="187">
        <f t="shared" si="13"/>
        <v>0</v>
      </c>
      <c r="AF32" s="187">
        <f t="shared" si="7"/>
        <v>1E-3</v>
      </c>
      <c r="AG32" s="58">
        <f t="shared" si="8"/>
        <v>0</v>
      </c>
      <c r="AH32" s="114">
        <f t="shared" si="9"/>
        <v>0</v>
      </c>
      <c r="AI32" s="187">
        <f t="shared" si="0"/>
        <v>0</v>
      </c>
      <c r="AJ32" s="110">
        <f t="shared" si="10"/>
        <v>1E-3</v>
      </c>
      <c r="AK32" s="58">
        <v>0</v>
      </c>
      <c r="AL32" s="21">
        <v>0</v>
      </c>
      <c r="AM32" s="58">
        <v>0</v>
      </c>
      <c r="AN32" s="110">
        <v>0</v>
      </c>
      <c r="AO32" s="58">
        <v>0</v>
      </c>
      <c r="AP32" s="21">
        <v>0</v>
      </c>
      <c r="AQ32" s="58">
        <v>0</v>
      </c>
      <c r="AR32" s="21">
        <v>0</v>
      </c>
      <c r="AS32" s="58">
        <v>0</v>
      </c>
      <c r="AT32" s="21">
        <v>0</v>
      </c>
      <c r="AU32" s="58">
        <v>0</v>
      </c>
      <c r="AV32" s="21">
        <v>0</v>
      </c>
      <c r="AW32" s="135">
        <f t="shared" si="11"/>
        <v>0</v>
      </c>
      <c r="AX32" s="55">
        <f t="shared" si="12"/>
        <v>0</v>
      </c>
      <c r="AY32" s="11">
        <f t="shared" si="1"/>
        <v>1</v>
      </c>
      <c r="AZ32" s="127" t="s">
        <v>136</v>
      </c>
      <c r="BA32" s="133" t="e">
        <f t="shared" si="2"/>
        <v>#VALUE!</v>
      </c>
      <c r="BB32" s="144" t="e">
        <f t="shared" si="3"/>
        <v>#VALUE!</v>
      </c>
      <c r="BC32" s="141" t="s">
        <v>318</v>
      </c>
      <c r="BD32" s="141" t="s">
        <v>319</v>
      </c>
      <c r="BE32" s="58"/>
      <c r="BF32" s="65"/>
      <c r="BG32" s="58"/>
      <c r="BH32" s="65"/>
      <c r="BI32" s="58"/>
      <c r="BJ32" s="21"/>
      <c r="BK32" s="58"/>
      <c r="BL32" s="21"/>
      <c r="BM32" s="58"/>
      <c r="BN32" s="21"/>
      <c r="BO32" s="58"/>
      <c r="BP32" s="21"/>
      <c r="BQ32" s="162"/>
      <c r="BR32" s="69"/>
      <c r="BS32" s="11" t="e">
        <f t="shared" si="4"/>
        <v>#DIV/0!</v>
      </c>
      <c r="BT32" s="127">
        <v>5.1999999999999998E-2</v>
      </c>
      <c r="BU32" s="133">
        <f t="shared" si="5"/>
        <v>0</v>
      </c>
      <c r="BV32" s="144">
        <f t="shared" si="6"/>
        <v>0</v>
      </c>
      <c r="BW32" s="141"/>
      <c r="BX32" s="141"/>
    </row>
    <row r="33" spans="2:76" ht="70.5" customHeight="1" x14ac:dyDescent="0.25">
      <c r="B33" s="280"/>
      <c r="C33" s="123" t="s">
        <v>199</v>
      </c>
      <c r="D33" s="45" t="s">
        <v>205</v>
      </c>
      <c r="E33" s="79" t="s">
        <v>206</v>
      </c>
      <c r="F33" s="23" t="s">
        <v>290</v>
      </c>
      <c r="G33" s="185">
        <v>22010</v>
      </c>
      <c r="H33" s="65">
        <v>18892860</v>
      </c>
      <c r="I33" s="109">
        <v>25203</v>
      </c>
      <c r="J33" s="21">
        <v>6268390</v>
      </c>
      <c r="K33" s="109">
        <v>22296</v>
      </c>
      <c r="L33" s="21">
        <v>18892540</v>
      </c>
      <c r="M33" s="109">
        <v>24284</v>
      </c>
      <c r="N33" s="21">
        <v>20245230</v>
      </c>
      <c r="O33" s="109">
        <v>25335</v>
      </c>
      <c r="P33" s="21">
        <v>20375590</v>
      </c>
      <c r="Q33" s="109">
        <v>22302</v>
      </c>
      <c r="R33" s="21">
        <v>17931510</v>
      </c>
      <c r="S33" s="109">
        <v>23375</v>
      </c>
      <c r="T33" s="65">
        <v>19594740</v>
      </c>
      <c r="U33" s="109">
        <v>23844</v>
      </c>
      <c r="V33" s="65">
        <v>18843680</v>
      </c>
      <c r="W33" s="109">
        <v>24516</v>
      </c>
      <c r="X33" s="65">
        <v>20223398</v>
      </c>
      <c r="Y33" s="109">
        <v>22055</v>
      </c>
      <c r="Z33" s="65">
        <v>33572780</v>
      </c>
      <c r="AA33" s="109">
        <v>25062</v>
      </c>
      <c r="AB33" s="65">
        <v>20216740</v>
      </c>
      <c r="AC33" s="109">
        <v>21802</v>
      </c>
      <c r="AD33" s="65">
        <v>17360690</v>
      </c>
      <c r="AE33" s="187">
        <f t="shared" si="13"/>
        <v>141430</v>
      </c>
      <c r="AF33" s="187">
        <f t="shared" si="7"/>
        <v>102606120</v>
      </c>
      <c r="AG33" s="58">
        <f t="shared" si="8"/>
        <v>140654</v>
      </c>
      <c r="AH33" s="114">
        <f t="shared" si="9"/>
        <v>129812028</v>
      </c>
      <c r="AI33" s="187">
        <f t="shared" si="0"/>
        <v>282084</v>
      </c>
      <c r="AJ33" s="110">
        <f t="shared" si="10"/>
        <v>232418148</v>
      </c>
      <c r="AK33" s="58">
        <v>24386</v>
      </c>
      <c r="AL33" s="21">
        <v>18051700</v>
      </c>
      <c r="AM33" s="58">
        <v>23241</v>
      </c>
      <c r="AN33" s="110">
        <v>19385730</v>
      </c>
      <c r="AO33" s="58">
        <v>21375</v>
      </c>
      <c r="AP33" s="21">
        <v>17625510</v>
      </c>
      <c r="AQ33" s="58">
        <v>24811</v>
      </c>
      <c r="AR33" s="21">
        <v>20336590</v>
      </c>
      <c r="AS33" s="58">
        <v>21383</v>
      </c>
      <c r="AT33" s="21">
        <v>17954750</v>
      </c>
      <c r="AU33" s="58">
        <v>21862</v>
      </c>
      <c r="AV33" s="21">
        <v>18356950</v>
      </c>
      <c r="AW33" s="135">
        <f t="shared" si="11"/>
        <v>137058</v>
      </c>
      <c r="AX33" s="55">
        <f t="shared" si="12"/>
        <v>111711230</v>
      </c>
      <c r="AY33" s="11">
        <f t="shared" si="1"/>
        <v>-8.8738469011400145E-2</v>
      </c>
      <c r="AZ33" s="11">
        <v>-0.14000000000000001</v>
      </c>
      <c r="BA33" s="133">
        <f t="shared" si="2"/>
        <v>-15639572</v>
      </c>
      <c r="BB33" s="144">
        <f t="shared" si="3"/>
        <v>118245692</v>
      </c>
      <c r="BC33" s="197" t="s">
        <v>320</v>
      </c>
      <c r="BD33" s="200" t="s">
        <v>321</v>
      </c>
      <c r="BE33" s="134"/>
      <c r="BF33" s="65"/>
      <c r="BG33" s="134"/>
      <c r="BH33" s="65"/>
      <c r="BI33" s="134"/>
      <c r="BJ33" s="21"/>
      <c r="BK33" s="134"/>
      <c r="BL33" s="21"/>
      <c r="BM33" s="134"/>
      <c r="BN33" s="21"/>
      <c r="BO33" s="134"/>
      <c r="BP33" s="21"/>
      <c r="BQ33" s="162"/>
      <c r="BR33" s="69"/>
      <c r="BS33" s="11">
        <f t="shared" si="4"/>
        <v>1</v>
      </c>
      <c r="BT33" s="11">
        <v>-0.14000000000000001</v>
      </c>
      <c r="BU33" s="133">
        <f t="shared" si="5"/>
        <v>0</v>
      </c>
      <c r="BV33" s="144">
        <f t="shared" si="6"/>
        <v>129812028</v>
      </c>
      <c r="BW33" s="152"/>
      <c r="BX33" s="152"/>
    </row>
    <row r="34" spans="2:76" ht="70.5" customHeight="1" thickBot="1" x14ac:dyDescent="0.3">
      <c r="B34" s="280"/>
      <c r="C34" s="124" t="s">
        <v>209</v>
      </c>
      <c r="D34" s="45" t="s">
        <v>210</v>
      </c>
      <c r="E34" s="27" t="s">
        <v>211</v>
      </c>
      <c r="F34" s="23" t="s">
        <v>322</v>
      </c>
      <c r="G34" s="58">
        <v>0</v>
      </c>
      <c r="H34" s="65">
        <v>0</v>
      </c>
      <c r="I34" s="58">
        <v>0</v>
      </c>
      <c r="J34" s="21">
        <v>0</v>
      </c>
      <c r="K34" s="58">
        <v>0</v>
      </c>
      <c r="L34" s="21">
        <v>0</v>
      </c>
      <c r="M34" s="58">
        <v>0</v>
      </c>
      <c r="N34" s="21">
        <v>0</v>
      </c>
      <c r="O34" s="58">
        <v>0</v>
      </c>
      <c r="P34" s="21">
        <v>0</v>
      </c>
      <c r="Q34" s="58">
        <v>0</v>
      </c>
      <c r="R34" s="21">
        <v>1E-3</v>
      </c>
      <c r="S34" s="58">
        <v>0</v>
      </c>
      <c r="T34" s="65">
        <v>0</v>
      </c>
      <c r="U34" s="58">
        <v>0</v>
      </c>
      <c r="V34" s="65">
        <v>0</v>
      </c>
      <c r="W34" s="58">
        <v>0</v>
      </c>
      <c r="X34" s="65">
        <v>0</v>
      </c>
      <c r="Y34" s="58">
        <v>0</v>
      </c>
      <c r="Z34" s="65">
        <v>0</v>
      </c>
      <c r="AA34" s="58">
        <v>0</v>
      </c>
      <c r="AB34" s="65">
        <v>0</v>
      </c>
      <c r="AC34" s="58">
        <v>0</v>
      </c>
      <c r="AD34" s="65">
        <v>0</v>
      </c>
      <c r="AE34" s="187">
        <f t="shared" si="13"/>
        <v>0</v>
      </c>
      <c r="AF34" s="187">
        <f t="shared" si="7"/>
        <v>1E-3</v>
      </c>
      <c r="AG34" s="58">
        <f t="shared" si="8"/>
        <v>0</v>
      </c>
      <c r="AH34" s="114">
        <f t="shared" si="9"/>
        <v>0</v>
      </c>
      <c r="AI34" s="187">
        <f t="shared" si="0"/>
        <v>0</v>
      </c>
      <c r="AJ34" s="110">
        <f t="shared" si="10"/>
        <v>1E-3</v>
      </c>
      <c r="AK34" s="58">
        <v>0</v>
      </c>
      <c r="AL34" s="21">
        <v>0</v>
      </c>
      <c r="AM34" s="58">
        <v>0</v>
      </c>
      <c r="AN34" s="110">
        <v>0</v>
      </c>
      <c r="AO34" s="58">
        <v>0</v>
      </c>
      <c r="AP34" s="21">
        <v>0</v>
      </c>
      <c r="AQ34" s="58">
        <v>0</v>
      </c>
      <c r="AR34" s="21">
        <v>0</v>
      </c>
      <c r="AS34" s="58">
        <v>3</v>
      </c>
      <c r="AT34" s="21">
        <v>217800</v>
      </c>
      <c r="AU34" s="58">
        <v>0</v>
      </c>
      <c r="AV34" s="21">
        <v>0</v>
      </c>
      <c r="AW34" s="135">
        <f t="shared" si="11"/>
        <v>3</v>
      </c>
      <c r="AX34" s="55">
        <f t="shared" si="12"/>
        <v>217800</v>
      </c>
      <c r="AY34" s="11">
        <f t="shared" si="1"/>
        <v>-217799999</v>
      </c>
      <c r="AZ34" s="127">
        <v>5.0000000000000001E-3</v>
      </c>
      <c r="BA34" s="133">
        <f t="shared" si="2"/>
        <v>1089</v>
      </c>
      <c r="BB34" s="144">
        <f t="shared" si="3"/>
        <v>-1088.999</v>
      </c>
      <c r="BC34" s="202" t="s">
        <v>323</v>
      </c>
      <c r="BD34" s="202" t="s">
        <v>324</v>
      </c>
      <c r="BE34" s="58"/>
      <c r="BF34" s="65"/>
      <c r="BG34" s="58"/>
      <c r="BH34" s="65"/>
      <c r="BI34" s="58"/>
      <c r="BJ34" s="21"/>
      <c r="BK34" s="58"/>
      <c r="BL34" s="21"/>
      <c r="BM34" s="58"/>
      <c r="BN34" s="21"/>
      <c r="BO34" s="58"/>
      <c r="BP34" s="21"/>
      <c r="BQ34" s="162"/>
      <c r="BR34" s="69"/>
      <c r="BS34" s="11" t="e">
        <f t="shared" si="4"/>
        <v>#DIV/0!</v>
      </c>
      <c r="BT34" s="127">
        <v>5.0000000000000001E-3</v>
      </c>
      <c r="BU34" s="133">
        <f t="shared" si="5"/>
        <v>0</v>
      </c>
      <c r="BV34" s="144">
        <f>AH34-BU34</f>
        <v>0</v>
      </c>
      <c r="BW34" s="142"/>
      <c r="BX34" s="152"/>
    </row>
    <row r="35" spans="2:76" x14ac:dyDescent="0.25">
      <c r="B35" s="14"/>
      <c r="AF35" s="114">
        <f>SUM(AF11:AF34)</f>
        <v>4728650572.010004</v>
      </c>
      <c r="AG35" s="114"/>
      <c r="AH35" s="114">
        <f>SUM(AH11:AH34)</f>
        <v>7549849886</v>
      </c>
      <c r="AI35" s="111"/>
      <c r="AJ35" s="114">
        <f>SUM(AJ11:AJ34)</f>
        <v>12278500458.009995</v>
      </c>
      <c r="AW35" s="120"/>
      <c r="AX35" s="114">
        <f>SUM(AX11:AX34)</f>
        <v>5190631199</v>
      </c>
      <c r="AY35" s="111"/>
      <c r="BQ35" s="120"/>
      <c r="BR35" s="114">
        <f>SUM(BR11:BR34)</f>
        <v>0</v>
      </c>
    </row>
    <row r="36" spans="2:76" x14ac:dyDescent="0.25">
      <c r="B36" s="14"/>
      <c r="N36" s="38">
        <f>N34+P34</f>
        <v>0</v>
      </c>
      <c r="X36" s="38">
        <f>X34+Z34+AD34</f>
        <v>0</v>
      </c>
    </row>
    <row r="37" spans="2:76" x14ac:dyDescent="0.25">
      <c r="AY37" s="115"/>
      <c r="BD37"/>
    </row>
    <row r="38" spans="2:76" ht="19.5" customHeight="1" x14ac:dyDescent="0.25">
      <c r="B38" s="260"/>
      <c r="C38" s="260"/>
      <c r="D38" s="260"/>
      <c r="E38" s="260"/>
      <c r="F38" s="260"/>
    </row>
    <row r="40" spans="2:76" x14ac:dyDescent="0.25">
      <c r="F40" s="118" t="s">
        <v>325</v>
      </c>
    </row>
    <row r="41" spans="2:76" x14ac:dyDescent="0.25">
      <c r="F41" s="119" t="s">
        <v>326</v>
      </c>
    </row>
    <row r="42" spans="2:76" x14ac:dyDescent="0.25">
      <c r="F42" s="119" t="s">
        <v>327</v>
      </c>
    </row>
  </sheetData>
  <mergeCells count="52">
    <mergeCell ref="D1:BX1"/>
    <mergeCell ref="BD6:BX6"/>
    <mergeCell ref="BD7:BX7"/>
    <mergeCell ref="BS9:BX9"/>
    <mergeCell ref="BS8:BX8"/>
    <mergeCell ref="BM9:BN9"/>
    <mergeCell ref="BO9:BP9"/>
    <mergeCell ref="BE9:BF9"/>
    <mergeCell ref="AY9:BD9"/>
    <mergeCell ref="BG9:BH9"/>
    <mergeCell ref="BI9:BJ9"/>
    <mergeCell ref="BK9:BL9"/>
    <mergeCell ref="AK9:AL9"/>
    <mergeCell ref="M9:N9"/>
    <mergeCell ref="O9:P9"/>
    <mergeCell ref="AE6:BC6"/>
    <mergeCell ref="B6:E6"/>
    <mergeCell ref="K9:L9"/>
    <mergeCell ref="E7:E10"/>
    <mergeCell ref="F7:F10"/>
    <mergeCell ref="AM9:AN9"/>
    <mergeCell ref="B7:C10"/>
    <mergeCell ref="D7:D10"/>
    <mergeCell ref="AE7:BC7"/>
    <mergeCell ref="G7:R8"/>
    <mergeCell ref="S7:AD8"/>
    <mergeCell ref="U9:V9"/>
    <mergeCell ref="W9:X9"/>
    <mergeCell ref="Y9:Z9"/>
    <mergeCell ref="G9:H9"/>
    <mergeCell ref="AA9:AB9"/>
    <mergeCell ref="AU9:AV9"/>
    <mergeCell ref="AW9:AX9"/>
    <mergeCell ref="AE9:AF9"/>
    <mergeCell ref="AG9:AH9"/>
    <mergeCell ref="AC9:AD9"/>
    <mergeCell ref="BQ9:BR9"/>
    <mergeCell ref="AS9:AT9"/>
    <mergeCell ref="AO9:AP9"/>
    <mergeCell ref="AQ9:AR9"/>
    <mergeCell ref="B38:F38"/>
    <mergeCell ref="C26:C27"/>
    <mergeCell ref="C29:C30"/>
    <mergeCell ref="C31:C32"/>
    <mergeCell ref="B22:B34"/>
    <mergeCell ref="C23:C25"/>
    <mergeCell ref="Q9:R9"/>
    <mergeCell ref="AI9:AJ9"/>
    <mergeCell ref="I9:J9"/>
    <mergeCell ref="B11:B21"/>
    <mergeCell ref="C14:C15"/>
    <mergeCell ref="S9:T9"/>
  </mergeCells>
  <phoneticPr fontId="14" type="noConversion"/>
  <dataValidations count="11">
    <dataValidation allowBlank="1" showInputMessage="1" showErrorMessage="1" prompt="Solo aplica para gastos de funcionamiento." sqref="B7:C10" xr:uid="{1AAA89B1-193D-478B-85A3-AE3B748DF084}"/>
    <dataValidation allowBlank="1" showInputMessage="1" showErrorMessage="1" prompt="Relacione los giros realizados  en el  mismo periodo del año anterior, relacionados con el rubro y el componente. valores en pesos." sqref="AH10 AJ10" xr:uid="{1E269603-E33E-43C1-9714-1993EF156C87}"/>
    <dataValidation allowBlank="1" showInputMessage="1" showErrorMessage="1" prompt="Relacione los giros realizados  en el  periodo de reporte para el rubro y el componente. Valores en pesos." sqref="AF10" xr:uid="{E99AE1E5-56D6-481B-9F89-B5B7901DDD11}"/>
    <dataValidation allowBlank="1" showInputMessage="1" showErrorMessage="1" prompt="Relacione el dato de consumo asociado al rubro, componente y unidad de medida en el periodo de reporte._x000a_" sqref="AE10" xr:uid="{FF0AB66C-F332-4FBC-889E-F58269A6BC5A}"/>
    <dataValidation allowBlank="1" showInputMessage="1" showErrorMessage="1" prompt="Relacione el dato de consumo asociado al rubro, componente y unidad de medida reportado en el  mismo periodo del año anterior_x000a_" sqref="AG10 AI10" xr:uid="{5AEAE97E-6AB7-4433-9CEF-6D1F8EF41EFF}"/>
    <dataValidation allowBlank="1" showInputMessage="1" showErrorMessage="1" prompt="Si en la celda &quot;E&quot;, selecionó SI, defina una meta en porcentaje para mantener o reducir el gasto en la vigencia. (En unidad de medida)" sqref="AB10 AD10 T10 AA9:AA10 W9:W10 V10 Y9:Y10 U9:U10 X10 Z10 AC9:AC10 S9:S10 G10:R10 F7:F10 AK10:AX10 BE10:BR10" xr:uid="{EC12833E-D80A-4BB7-B6C2-697B6091B398}"/>
    <dataValidation allowBlank="1" showInputMessage="1" showErrorMessage="1" prompt="Defina la referencia que se usará  para medir el rubro o componente. Ejem. Metro cúbico, personas, horas, entre otros." sqref="E7:E10" xr:uid="{78425C6A-6B15-4D6C-9F83-6AAC1136A004}"/>
    <dataValidation type="list" allowBlank="1" showInputMessage="1" showErrorMessage="1" sqref="AH2:BC2 G2:AD2 BE2:BR2" xr:uid="{0C22671D-9522-476B-946A-93DE16D39F34}">
      <formula1>INDIRECT(#REF!)</formula1>
    </dataValidation>
    <dataValidation allowBlank="1" showInputMessage="1" showErrorMessage="1" prompt="Escribir la otra entidad que no se encuentra en la lista desplegable" sqref="G3:BC4 BE3:BR4" xr:uid="{B33454E4-D8E2-4D5D-AE2F-E0E3DC718892}"/>
    <dataValidation type="list" allowBlank="1" showInputMessage="1" showErrorMessage="1" sqref="AE2:AG2" xr:uid="{56F34DA1-458E-42C7-998F-374139B4AF6D}">
      <formula1>INDIRECT(E2)</formula1>
    </dataValidation>
    <dataValidation allowBlank="1" showInputMessage="1" showErrorMessage="1" prompt="Escribir el otro sector que no se encuentra en la lista desplegable" sqref="C3:F4" xr:uid="{738B0D1B-CFDF-43F0-87B6-4E3D4850CC5F}"/>
  </dataValidations>
  <pageMargins left="0.25" right="0.25" top="0.75" bottom="0.75" header="0.3" footer="0.3"/>
  <pageSetup scale="10" orientation="portrait" horizontalDpi="300" verticalDpi="300" r:id="rId1"/>
  <drawing r:id="rId2"/>
  <extLst>
    <ext xmlns:x14="http://schemas.microsoft.com/office/spreadsheetml/2009/9/main" uri="{CCE6A557-97BC-4b89-ADB6-D9C93CAAB3DF}">
      <x14:dataValidations xmlns:xm="http://schemas.microsoft.com/office/excel/2006/main" count="1">
        <x14:dataValidation type="list" showInputMessage="1" showErrorMessage="1" xr:uid="{CD04856C-6A57-44C9-9742-CC04B6368857}">
          <x14:formula1>
            <xm:f>datos!$D$2:$T$2</xm:f>
          </x14:formula1>
          <xm:sqref>C2:F2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17F3F83F879C54EA925555899B407AF" ma:contentTypeVersion="6" ma:contentTypeDescription="Crear nuevo documento." ma:contentTypeScope="" ma:versionID="e12a5844b5a699ea606945fa6227d3fe">
  <xsd:schema xmlns:xsd="http://www.w3.org/2001/XMLSchema" xmlns:xs="http://www.w3.org/2001/XMLSchema" xmlns:p="http://schemas.microsoft.com/office/2006/metadata/properties" xmlns:ns2="74d70bd8-2c1b-4d1f-a05f-138d33dd3d40" xmlns:ns3="84506b4f-7922-468f-b4e2-201a19892ad6" targetNamespace="http://schemas.microsoft.com/office/2006/metadata/properties" ma:root="true" ma:fieldsID="9cb18f89b7a7e01fb8e9807ca0d59a13" ns2:_="" ns3:_="">
    <xsd:import namespace="74d70bd8-2c1b-4d1f-a05f-138d33dd3d40"/>
    <xsd:import namespace="84506b4f-7922-468f-b4e2-201a19892a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d70bd8-2c1b-4d1f-a05f-138d33dd3d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506b4f-7922-468f-b4e2-201a19892ad6"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4506b4f-7922-468f-b4e2-201a19892ad6">
      <UserInfo>
        <DisplayName>Sonia Mireya Alfonso Muñoz</DisplayName>
        <AccountId>7</AccountId>
        <AccountType/>
      </UserInfo>
      <UserInfo>
        <DisplayName>Sandra Milena Rojas Fuentes</DisplayName>
        <AccountId>17</AccountId>
        <AccountType/>
      </UserInfo>
      <UserInfo>
        <DisplayName>Sebastian Chacon Calvo</DisplayName>
        <AccountId>22</AccountId>
        <AccountType/>
      </UserInfo>
      <UserInfo>
        <DisplayName>Doger Hernán Daza Moreno</DisplayName>
        <AccountId>19</AccountId>
        <AccountType/>
      </UserInfo>
      <UserInfo>
        <DisplayName>Oficina de Planeación  FONCEP</DisplayName>
        <AccountId>30</AccountId>
        <AccountType/>
      </UserInfo>
      <UserInfo>
        <DisplayName>Joaquin Manuel Granados Rodíguez</DisplayName>
        <AccountId>31</AccountId>
        <AccountType/>
      </UserInfo>
      <UserInfo>
        <DisplayName>Andrea Mayerly Rios Lagos</DisplayName>
        <AccountId>21</AccountId>
        <AccountType/>
      </UserInfo>
      <UserInfo>
        <DisplayName>Angie Paola Hernández Moreno</DisplayName>
        <AccountId>23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FC5F93-7957-4A1D-8BCE-C6AB593D96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d70bd8-2c1b-4d1f-a05f-138d33dd3d40"/>
    <ds:schemaRef ds:uri="84506b4f-7922-468f-b4e2-201a19892a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A66D4D-1E33-424C-8D7B-453E2E6E00E8}">
  <ds:schemaRefs>
    <ds:schemaRef ds:uri="http://schemas.microsoft.com/office/2006/metadata/properties"/>
    <ds:schemaRef ds:uri="http://schemas.microsoft.com/office/infopath/2007/PartnerControls"/>
    <ds:schemaRef ds:uri="84506b4f-7922-468f-b4e2-201a19892ad6"/>
  </ds:schemaRefs>
</ds:datastoreItem>
</file>

<file path=customXml/itemProps3.xml><?xml version="1.0" encoding="utf-8"?>
<ds:datastoreItem xmlns:ds="http://schemas.openxmlformats.org/officeDocument/2006/customXml" ds:itemID="{48AFB8CB-255C-41BA-B276-4A46206F30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datos</vt:lpstr>
      <vt:lpstr>formato captura</vt:lpstr>
      <vt:lpstr>Base captura</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Patricia Casas Betancourt</dc:creator>
  <cp:keywords/>
  <dc:description/>
  <cp:lastModifiedBy>Nandy Tatiana Ramírez Arias</cp:lastModifiedBy>
  <cp:revision/>
  <dcterms:created xsi:type="dcterms:W3CDTF">2021-10-14T18:59:05Z</dcterms:created>
  <dcterms:modified xsi:type="dcterms:W3CDTF">2026-07-31T14:25:15Z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0x010100917F3F83F879C54EA925555899B407AF</vt:lpwstr>
  </property>
  <property fmtid="{D5CDD505-2E9C-101B-9397-08002B2CF9AE}" pid="3" name="DISdDocName">
    <vt:lpwstr>FONCEP-2378608</vt:lpwstr>
  </property>
  <property fmtid="{D5CDD505-2E9C-101B-9397-08002B2CF9AE}" pid="4" name="DISProperties">
    <vt:lpwstr>DISdDocName,DIScgiUrl,DISdUser,DISdID,DISidcName,DISTaskPaneUrl</vt:lpwstr>
  </property>
  <property fmtid="{D5CDD505-2E9C-101B-9397-08002B2CF9AE}" pid="5" name="DIScgiUrl">
    <vt:lpwstr>http://wcc-prod01.segmiddleware.segdmz.oraclevcn.com:16200/cs/idcplg</vt:lpwstr>
  </property>
  <property fmtid="{D5CDD505-2E9C-101B-9397-08002B2CF9AE}" pid="6" name="DISdUser">
    <vt:lpwstr>ntramirez</vt:lpwstr>
  </property>
  <property fmtid="{D5CDD505-2E9C-101B-9397-08002B2CF9AE}" pid="7" name="DISdID">
    <vt:lpwstr>2563434</vt:lpwstr>
  </property>
  <property fmtid="{D5CDD505-2E9C-101B-9397-08002B2CF9AE}" pid="8" name="DISidcName">
    <vt:lpwstr>wcc-prod01_4444</vt:lpwstr>
  </property>
  <property fmtid="{D5CDD505-2E9C-101B-9397-08002B2CF9AE}" pid="9" name="DISTaskPaneUrl">
    <vt:lpwstr>http://wcc-prod01.segmiddleware.segdmz.oraclevcn.com:16200/cs/idcplg?IdcService=DESKTOP_DOC_INFO&amp;dDocName=FONCEP-2378608&amp;dID=2563434&amp;ClientControlled=DocMan,taskpane&amp;coreContentOnly=1</vt:lpwstr>
  </property>
</Properties>
</file>