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OneDrive - foncep.gov.co\Escritorio\"/>
    </mc:Choice>
  </mc:AlternateContent>
  <xr:revisionPtr revIDLastSave="0" documentId="13_ncr:1_{F78DACE7-F735-4A4F-AF47-4CEF9B8DA9D9}" xr6:coauthVersionLast="47" xr6:coauthVersionMax="47" xr10:uidLastSave="{00000000-0000-0000-0000-000000000000}"/>
  <bookViews>
    <workbookView xWindow="-120" yWindow="-120" windowWidth="29040" windowHeight="15720" firstSheet="2" activeTab="2" xr2:uid="{00000000-000D-0000-FFFF-FFFF00000000}"/>
  </bookViews>
  <sheets>
    <sheet name="datos" sheetId="2" r:id="rId1"/>
    <sheet name="formato captura" sheetId="3" state="hidden" r:id="rId2"/>
    <sheet name="Base captura" sheetId="5" r:id="rId3"/>
  </sheets>
  <definedNames>
    <definedName name="_xlnm._FilterDatabase" localSheetId="2" hidden="1">'Base captura'!$B$1:$BX$36</definedName>
    <definedName name="_xlnm._FilterDatabase" localSheetId="1" hidden="1">'formato captura'!$A$11:$Y$34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Q29" i="5" l="1"/>
  <c r="BR29" i="5"/>
  <c r="BS20" i="5"/>
  <c r="BR20" i="5"/>
  <c r="BQ20" i="5"/>
  <c r="BS19" i="5"/>
  <c r="BR19" i="5"/>
  <c r="BQ19" i="5"/>
  <c r="AG19" i="5"/>
  <c r="AI19" i="5" s="1"/>
  <c r="BS18" i="5"/>
  <c r="BR18" i="5"/>
  <c r="AF20" i="5"/>
  <c r="AJ19" i="5"/>
  <c r="AE19" i="5"/>
  <c r="AF19" i="5"/>
  <c r="AH19" i="5"/>
  <c r="R19" i="5"/>
  <c r="T19" i="5"/>
  <c r="V19" i="5"/>
  <c r="X19" i="5"/>
  <c r="Z19" i="5"/>
  <c r="AB19" i="5"/>
  <c r="AD19" i="5"/>
  <c r="BQ32" i="5"/>
  <c r="BR22" i="5"/>
  <c r="BS17" i="5"/>
  <c r="AG11" i="5"/>
  <c r="AG18" i="5"/>
  <c r="AH18" i="5"/>
  <c r="BS11" i="5"/>
  <c r="BS23" i="5"/>
  <c r="BA23" i="5"/>
  <c r="BB23" i="5"/>
  <c r="BR27" i="5"/>
  <c r="BS22" i="5"/>
  <c r="AG13" i="5"/>
  <c r="BQ18" i="5"/>
  <c r="AY17" i="5"/>
  <c r="BR23" i="5"/>
  <c r="BU21" i="5"/>
  <c r="BR11" i="5"/>
  <c r="BQ11" i="5"/>
  <c r="BR34" i="5"/>
  <c r="BQ34" i="5"/>
  <c r="BR33" i="5"/>
  <c r="BQ33" i="5"/>
  <c r="BR32" i="5"/>
  <c r="BR31" i="5"/>
  <c r="BQ31" i="5"/>
  <c r="BR30" i="5"/>
  <c r="BQ30" i="5"/>
  <c r="BR28" i="5"/>
  <c r="BQ28" i="5"/>
  <c r="BQ27" i="5"/>
  <c r="BR26" i="5"/>
  <c r="BQ26" i="5"/>
  <c r="BR25" i="5"/>
  <c r="BQ25" i="5"/>
  <c r="BR24" i="5"/>
  <c r="BQ24" i="5"/>
  <c r="BQ21" i="5"/>
  <c r="BR16" i="5"/>
  <c r="BS16" i="5" s="1"/>
  <c r="BQ16" i="5"/>
  <c r="BR15" i="5"/>
  <c r="BQ15" i="5"/>
  <c r="BR14" i="5"/>
  <c r="BQ14" i="5"/>
  <c r="BR13" i="5"/>
  <c r="BQ13" i="5"/>
  <c r="BR12" i="5"/>
  <c r="BQ12" i="5"/>
  <c r="AF11" i="5"/>
  <c r="AX26" i="5"/>
  <c r="AW23" i="5"/>
  <c r="AW18" i="5"/>
  <c r="AW13" i="5"/>
  <c r="AW12" i="5"/>
  <c r="AX12" i="5"/>
  <c r="AX20" i="5"/>
  <c r="BA12" i="5"/>
  <c r="AX11" i="5"/>
  <c r="BA11" i="5" s="1"/>
  <c r="AX13" i="5"/>
  <c r="AX14" i="5"/>
  <c r="BA14" i="5" s="1"/>
  <c r="AF34" i="5"/>
  <c r="AH34" i="5"/>
  <c r="AG34" i="5"/>
  <c r="AH33" i="5"/>
  <c r="AG33" i="5"/>
  <c r="AH32" i="5"/>
  <c r="AG32" i="5"/>
  <c r="AH31" i="5"/>
  <c r="AG31" i="5"/>
  <c r="AH30" i="5"/>
  <c r="AG30" i="5"/>
  <c r="AH29" i="5"/>
  <c r="AG29" i="5"/>
  <c r="AH28" i="5"/>
  <c r="AG28" i="5"/>
  <c r="AH27" i="5"/>
  <c r="AG27" i="5"/>
  <c r="AH26" i="5"/>
  <c r="AG26" i="5"/>
  <c r="AH25" i="5"/>
  <c r="AG25" i="5"/>
  <c r="AH24" i="5"/>
  <c r="AG24" i="5"/>
  <c r="AH23" i="5"/>
  <c r="AH22" i="5"/>
  <c r="AH21" i="5"/>
  <c r="AG21" i="5"/>
  <c r="AH20" i="5"/>
  <c r="AG20" i="5"/>
  <c r="AH16" i="5"/>
  <c r="AG16" i="5"/>
  <c r="AH15" i="5"/>
  <c r="AG15" i="5"/>
  <c r="AH14" i="5"/>
  <c r="AG14" i="5"/>
  <c r="AH12" i="5"/>
  <c r="AG12" i="5"/>
  <c r="AJ34" i="5"/>
  <c r="AE34" i="5"/>
  <c r="AI34" i="5" s="1"/>
  <c r="AF33" i="5"/>
  <c r="AJ33" i="5" s="1"/>
  <c r="AE33" i="5"/>
  <c r="AI33" i="5" s="1"/>
  <c r="AF32" i="5"/>
  <c r="AE32" i="5"/>
  <c r="AI32" i="5" s="1"/>
  <c r="AF31" i="5"/>
  <c r="AE31" i="5"/>
  <c r="AI31" i="5" s="1"/>
  <c r="AF30" i="5"/>
  <c r="AE30" i="5"/>
  <c r="AI30" i="5" s="1"/>
  <c r="AF29" i="5"/>
  <c r="AE29" i="5"/>
  <c r="AI29" i="5" s="1"/>
  <c r="AF28" i="5"/>
  <c r="AE28" i="5"/>
  <c r="AI28" i="5" s="1"/>
  <c r="AF27" i="5"/>
  <c r="AE27" i="5"/>
  <c r="AI27" i="5" s="1"/>
  <c r="AF26" i="5"/>
  <c r="AE26" i="5"/>
  <c r="AI26" i="5" s="1"/>
  <c r="AF25" i="5"/>
  <c r="AE25" i="5"/>
  <c r="AF24" i="5"/>
  <c r="AE24" i="5"/>
  <c r="AI24" i="5" s="1"/>
  <c r="AF23" i="5"/>
  <c r="AI23" i="5"/>
  <c r="AF22" i="5"/>
  <c r="AI22" i="5"/>
  <c r="AF21" i="5"/>
  <c r="AE21" i="5"/>
  <c r="AE20" i="5"/>
  <c r="AI20" i="5" s="1"/>
  <c r="AF18" i="5"/>
  <c r="AJ18" i="5" s="1"/>
  <c r="AI18" i="5"/>
  <c r="AF16" i="5"/>
  <c r="AI16" i="5"/>
  <c r="AF15" i="5"/>
  <c r="AE15" i="5"/>
  <c r="AF14" i="5"/>
  <c r="BB14" i="5" s="1"/>
  <c r="AE14" i="5"/>
  <c r="AX34" i="5"/>
  <c r="AW34" i="5"/>
  <c r="AX33" i="5"/>
  <c r="AW33" i="5"/>
  <c r="AX32" i="5"/>
  <c r="AW32" i="5"/>
  <c r="AX31" i="5"/>
  <c r="AW31" i="5"/>
  <c r="AX30" i="5"/>
  <c r="AW30" i="5"/>
  <c r="AX29" i="5"/>
  <c r="AW29" i="5"/>
  <c r="AX28" i="5"/>
  <c r="BA28" i="5" s="1"/>
  <c r="AW28" i="5"/>
  <c r="AX27" i="5"/>
  <c r="AY27" i="5" s="1"/>
  <c r="AW27" i="5"/>
  <c r="BA26" i="5"/>
  <c r="AW26" i="5"/>
  <c r="AX25" i="5"/>
  <c r="AW25" i="5"/>
  <c r="AX24" i="5"/>
  <c r="AY24" i="5" s="1"/>
  <c r="AW24" i="5"/>
  <c r="AX23" i="5"/>
  <c r="AY23" i="5" s="1"/>
  <c r="AX22" i="5"/>
  <c r="AY22" i="5" s="1"/>
  <c r="BA21" i="5"/>
  <c r="AW21" i="5"/>
  <c r="BA20" i="5"/>
  <c r="AW20" i="5"/>
  <c r="AX18" i="5"/>
  <c r="AX16" i="5"/>
  <c r="AY16" i="5" s="1"/>
  <c r="AW16" i="5"/>
  <c r="AX15" i="5"/>
  <c r="AW15" i="5"/>
  <c r="AW14" i="5"/>
  <c r="AW11" i="5"/>
  <c r="BR35" i="5" l="1"/>
  <c r="BA18" i="5"/>
  <c r="AY18" i="5"/>
  <c r="BA34" i="5"/>
  <c r="AY34" i="5"/>
  <c r="AJ15" i="5"/>
  <c r="AJ16" i="5"/>
  <c r="BB20" i="5"/>
  <c r="BB21" i="5"/>
  <c r="AJ22" i="5"/>
  <c r="AJ23" i="5"/>
  <c r="AJ24" i="5"/>
  <c r="AJ26" i="5"/>
  <c r="BB26" i="5"/>
  <c r="AY26" i="5"/>
  <c r="AJ27" i="5"/>
  <c r="AJ28" i="5"/>
  <c r="BB28" i="5"/>
  <c r="AJ29" i="5"/>
  <c r="AJ30" i="5"/>
  <c r="AJ31" i="5"/>
  <c r="AJ32" i="5"/>
  <c r="BS21" i="5"/>
  <c r="BV21" i="5"/>
  <c r="BB34" i="5"/>
  <c r="BB11" i="5"/>
  <c r="BS12" i="5"/>
  <c r="BU12" i="5"/>
  <c r="BV12" i="5" s="1"/>
  <c r="BS13" i="5"/>
  <c r="BU13" i="5"/>
  <c r="BV13" i="5" s="1"/>
  <c r="BS14" i="5"/>
  <c r="BU14" i="5"/>
  <c r="BV14" i="5" s="1"/>
  <c r="BS15" i="5"/>
  <c r="BU15" i="5"/>
  <c r="BV15" i="5" s="1"/>
  <c r="BU16" i="5"/>
  <c r="BV16" i="5" s="1"/>
  <c r="BU22" i="5"/>
  <c r="BV22" i="5" s="1"/>
  <c r="BU23" i="5"/>
  <c r="BV23" i="5" s="1"/>
  <c r="BS24" i="5"/>
  <c r="BU24" i="5"/>
  <c r="BV24" i="5" s="1"/>
  <c r="BU25" i="5"/>
  <c r="BV25" i="5" s="1"/>
  <c r="BS26" i="5"/>
  <c r="BU26" i="5"/>
  <c r="BV26" i="5" s="1"/>
  <c r="BS27" i="5"/>
  <c r="BU27" i="5"/>
  <c r="BV27" i="5" s="1"/>
  <c r="BS28" i="5"/>
  <c r="BU28" i="5"/>
  <c r="BV28" i="5" s="1"/>
  <c r="BS29" i="5"/>
  <c r="BS30" i="5"/>
  <c r="BS31" i="5"/>
  <c r="BU31" i="5"/>
  <c r="BV31" i="5" s="1"/>
  <c r="BS32" i="5"/>
  <c r="BU32" i="5"/>
  <c r="BV32" i="5" s="1"/>
  <c r="BS33" i="5"/>
  <c r="BU33" i="5"/>
  <c r="BV33" i="5" s="1"/>
  <c r="BS34" i="5"/>
  <c r="BU34" i="5"/>
  <c r="BV34" i="5" s="1"/>
  <c r="BU11" i="5"/>
  <c r="AY33" i="5"/>
  <c r="BA33" i="5"/>
  <c r="BB33" i="5" s="1"/>
  <c r="BA13" i="5"/>
  <c r="AY11" i="5"/>
  <c r="BA27" i="5"/>
  <c r="BB27" i="5" s="1"/>
  <c r="AX35" i="5"/>
  <c r="BA15" i="5"/>
  <c r="BB15" i="5" s="1"/>
  <c r="BA16" i="5"/>
  <c r="BB16" i="5" s="1"/>
  <c r="BA31" i="5"/>
  <c r="BB31" i="5" s="1"/>
  <c r="BA32" i="5"/>
  <c r="BB32" i="5" s="1"/>
  <c r="BA24" i="5"/>
  <c r="BB24" i="5" s="1"/>
  <c r="BA22" i="5"/>
  <c r="BB22" i="5" s="1"/>
  <c r="AJ25" i="5"/>
  <c r="BB18" i="5"/>
  <c r="AJ14" i="5"/>
  <c r="BA25" i="5"/>
  <c r="BB25" i="5" s="1"/>
  <c r="AI14" i="5"/>
  <c r="AI15" i="5"/>
  <c r="AI25" i="5"/>
  <c r="AJ20" i="5"/>
  <c r="AI21" i="5"/>
  <c r="AJ21" i="5"/>
  <c r="X36" i="5"/>
  <c r="N36" i="5"/>
  <c r="AF12" i="5" l="1"/>
  <c r="AI12" i="5"/>
  <c r="AJ12" i="5" l="1"/>
  <c r="BB12" i="5"/>
  <c r="AY12" i="5"/>
  <c r="AH11" i="5"/>
  <c r="BV11" i="5" s="1"/>
  <c r="AF13" i="5"/>
  <c r="AE11" i="5"/>
  <c r="AE13" i="5"/>
  <c r="AI13" i="5" s="1"/>
  <c r="AJ13" i="5" l="1"/>
  <c r="AY13" i="5"/>
  <c r="BB13" i="5"/>
  <c r="AZ30" i="5"/>
  <c r="AZ29" i="5"/>
  <c r="AH35" i="5"/>
  <c r="S15" i="3"/>
  <c r="BA29" i="5" l="1"/>
  <c r="BB29" i="5" s="1"/>
  <c r="BT29" i="5"/>
  <c r="BU29" i="5" s="1"/>
  <c r="BV29" i="5" s="1"/>
  <c r="BA30" i="5"/>
  <c r="BB30" i="5" s="1"/>
  <c r="BT30" i="5"/>
  <c r="BU30" i="5" s="1"/>
  <c r="BV30" i="5" s="1"/>
  <c r="AF35" i="5"/>
  <c r="N14" i="3"/>
  <c r="S12" i="3"/>
  <c r="S13" i="3"/>
  <c r="U14" i="3"/>
  <c r="AJ11" i="5" l="1"/>
  <c r="AI11" i="5"/>
  <c r="AJ35" i="5" l="1"/>
  <c r="N13" i="3"/>
  <c r="L25" i="3"/>
  <c r="J25" i="3"/>
  <c r="H25" i="3"/>
  <c r="L24" i="3"/>
  <c r="S19" i="3" l="1"/>
  <c r="S16" i="3" l="1"/>
  <c r="S17" i="3"/>
  <c r="S18" i="3"/>
  <c r="S20" i="3"/>
  <c r="S21" i="3"/>
  <c r="S22" i="3"/>
  <c r="S23" i="3"/>
  <c r="S24" i="3"/>
  <c r="S25" i="3"/>
  <c r="S26" i="3"/>
  <c r="S27" i="3"/>
  <c r="S28" i="3"/>
  <c r="S29" i="3"/>
  <c r="S30" i="3"/>
  <c r="S31" i="3"/>
  <c r="S32" i="3"/>
  <c r="S33" i="3"/>
  <c r="S34" i="3"/>
  <c r="T20" i="3"/>
  <c r="T21" i="3"/>
  <c r="T22" i="3"/>
  <c r="T23" i="3"/>
  <c r="T24" i="3"/>
  <c r="T25" i="3"/>
  <c r="T26" i="3"/>
  <c r="T27" i="3"/>
  <c r="T28" i="3"/>
  <c r="T29" i="3"/>
  <c r="T30" i="3"/>
  <c r="T31" i="3"/>
  <c r="T32" i="3"/>
  <c r="T33" i="3"/>
  <c r="T34" i="3"/>
  <c r="T18" i="3"/>
  <c r="T19" i="3"/>
  <c r="T13" i="3"/>
  <c r="T15" i="3"/>
  <c r="T16" i="3"/>
  <c r="T17" i="3"/>
  <c r="T12" i="3"/>
  <c r="U34" i="3" l="1"/>
  <c r="W34" i="3" s="1"/>
  <c r="O34" i="3"/>
  <c r="Q34" i="3" s="1"/>
  <c r="N34" i="3"/>
  <c r="P34" i="3" s="1"/>
  <c r="V34" i="3"/>
  <c r="X34" i="3" s="1"/>
  <c r="N15" i="3" l="1"/>
  <c r="V14" i="3" l="1"/>
  <c r="X14" i="3" s="1"/>
  <c r="W14" i="3"/>
  <c r="O14" i="3"/>
  <c r="Q14" i="3" s="1"/>
  <c r="P14" i="3"/>
  <c r="U13" i="3"/>
  <c r="W13" i="3" s="1"/>
  <c r="V13" i="3"/>
  <c r="X13" i="3" s="1"/>
  <c r="U15" i="3"/>
  <c r="W15" i="3" s="1"/>
  <c r="V15" i="3"/>
  <c r="X15" i="3" s="1"/>
  <c r="U16" i="3"/>
  <c r="W16" i="3" s="1"/>
  <c r="V16" i="3"/>
  <c r="X16" i="3" s="1"/>
  <c r="U17" i="3"/>
  <c r="W17" i="3" s="1"/>
  <c r="V17" i="3"/>
  <c r="X17" i="3" s="1"/>
  <c r="U18" i="3"/>
  <c r="W18" i="3" s="1"/>
  <c r="V18" i="3"/>
  <c r="X18" i="3" s="1"/>
  <c r="U19" i="3"/>
  <c r="W19" i="3" s="1"/>
  <c r="V19" i="3"/>
  <c r="X19" i="3" s="1"/>
  <c r="U20" i="3"/>
  <c r="W20" i="3" s="1"/>
  <c r="V20" i="3"/>
  <c r="X20" i="3" s="1"/>
  <c r="U21" i="3"/>
  <c r="W21" i="3" s="1"/>
  <c r="V21" i="3"/>
  <c r="X21" i="3" s="1"/>
  <c r="U22" i="3"/>
  <c r="W22" i="3" s="1"/>
  <c r="V22" i="3"/>
  <c r="X22" i="3" s="1"/>
  <c r="U23" i="3"/>
  <c r="W23" i="3" s="1"/>
  <c r="V23" i="3"/>
  <c r="X23" i="3" s="1"/>
  <c r="U24" i="3"/>
  <c r="W24" i="3" s="1"/>
  <c r="V24" i="3"/>
  <c r="X24" i="3" s="1"/>
  <c r="U25" i="3"/>
  <c r="W25" i="3" s="1"/>
  <c r="V25" i="3"/>
  <c r="X25" i="3" s="1"/>
  <c r="U26" i="3"/>
  <c r="W26" i="3" s="1"/>
  <c r="V26" i="3"/>
  <c r="X26" i="3" s="1"/>
  <c r="U27" i="3"/>
  <c r="W27" i="3" s="1"/>
  <c r="V27" i="3"/>
  <c r="X27" i="3" s="1"/>
  <c r="U28" i="3"/>
  <c r="W28" i="3" s="1"/>
  <c r="V28" i="3"/>
  <c r="X28" i="3"/>
  <c r="U29" i="3"/>
  <c r="W29" i="3" s="1"/>
  <c r="V29" i="3"/>
  <c r="X29" i="3" s="1"/>
  <c r="U30" i="3"/>
  <c r="W30" i="3" s="1"/>
  <c r="V30" i="3"/>
  <c r="X30" i="3" s="1"/>
  <c r="U31" i="3"/>
  <c r="W31" i="3" s="1"/>
  <c r="V31" i="3"/>
  <c r="X31" i="3" s="1"/>
  <c r="U32" i="3"/>
  <c r="W32" i="3" s="1"/>
  <c r="V32" i="3"/>
  <c r="X32" i="3" s="1"/>
  <c r="U33" i="3"/>
  <c r="W33" i="3" s="1"/>
  <c r="V33" i="3"/>
  <c r="X33" i="3" s="1"/>
  <c r="P13" i="3"/>
  <c r="O13" i="3"/>
  <c r="Q13" i="3" s="1"/>
  <c r="P15" i="3"/>
  <c r="O15" i="3"/>
  <c r="Q15" i="3" s="1"/>
  <c r="N16" i="3"/>
  <c r="P16" i="3" s="1"/>
  <c r="O16" i="3"/>
  <c r="Q16" i="3" s="1"/>
  <c r="N17" i="3"/>
  <c r="P17" i="3" s="1"/>
  <c r="O17" i="3"/>
  <c r="Q17" i="3" s="1"/>
  <c r="N18" i="3"/>
  <c r="P18" i="3" s="1"/>
  <c r="O18" i="3"/>
  <c r="Q18" i="3" s="1"/>
  <c r="N19" i="3"/>
  <c r="P19" i="3" s="1"/>
  <c r="O19" i="3"/>
  <c r="Q19" i="3" s="1"/>
  <c r="N20" i="3"/>
  <c r="P20" i="3" s="1"/>
  <c r="O20" i="3"/>
  <c r="Q20" i="3" s="1"/>
  <c r="N21" i="3"/>
  <c r="P21" i="3" s="1"/>
  <c r="O21" i="3"/>
  <c r="Q21" i="3" s="1"/>
  <c r="N22" i="3"/>
  <c r="P22" i="3" s="1"/>
  <c r="O22" i="3"/>
  <c r="Q22" i="3" s="1"/>
  <c r="N23" i="3"/>
  <c r="P23" i="3" s="1"/>
  <c r="O23" i="3"/>
  <c r="Q23" i="3" s="1"/>
  <c r="N24" i="3"/>
  <c r="P24" i="3" s="1"/>
  <c r="O24" i="3"/>
  <c r="Q24" i="3" s="1"/>
  <c r="N25" i="3"/>
  <c r="P25" i="3" s="1"/>
  <c r="O25" i="3"/>
  <c r="Q25" i="3" s="1"/>
  <c r="N26" i="3"/>
  <c r="P26" i="3" s="1"/>
  <c r="O26" i="3"/>
  <c r="Q26" i="3" s="1"/>
  <c r="N27" i="3"/>
  <c r="P27" i="3" s="1"/>
  <c r="O27" i="3"/>
  <c r="Q27" i="3" s="1"/>
  <c r="N28" i="3"/>
  <c r="P28" i="3" s="1"/>
  <c r="O28" i="3"/>
  <c r="Q28" i="3" s="1"/>
  <c r="N29" i="3"/>
  <c r="P29" i="3" s="1"/>
  <c r="O29" i="3"/>
  <c r="Q29" i="3" s="1"/>
  <c r="N30" i="3"/>
  <c r="P30" i="3" s="1"/>
  <c r="O30" i="3"/>
  <c r="Q30" i="3" s="1"/>
  <c r="N31" i="3"/>
  <c r="P31" i="3" s="1"/>
  <c r="O31" i="3"/>
  <c r="Q31" i="3" s="1"/>
  <c r="N32" i="3"/>
  <c r="P32" i="3" s="1"/>
  <c r="O32" i="3"/>
  <c r="Q32" i="3" s="1"/>
  <c r="N33" i="3"/>
  <c r="P33" i="3" s="1"/>
  <c r="O33" i="3"/>
  <c r="Q33" i="3" s="1"/>
  <c r="V12" i="3" l="1"/>
  <c r="X12" i="3" s="1"/>
  <c r="U12" i="3"/>
  <c r="W12" i="3" s="1"/>
  <c r="O12" i="3"/>
  <c r="Q12" i="3" s="1"/>
  <c r="N12" i="3"/>
  <c r="P1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D19" authorId="0" shapeId="0" xr:uid="{CB5BD56F-3957-43A5-B1E2-6E2ABE49BE00}">
      <text>
        <r>
          <rPr>
            <b/>
            <sz val="9"/>
            <color indexed="81"/>
            <rFont val="Tahoma"/>
            <family val="2"/>
          </rPr>
          <t>OIS - ADM</t>
        </r>
      </text>
    </comment>
    <comment ref="D30" authorId="0" shapeId="0" xr:uid="{5F00FE9F-EBA6-46DC-9A29-53156D8612C5}">
      <text>
        <r>
          <rPr>
            <b/>
            <sz val="9"/>
            <color indexed="81"/>
            <rFont val="Tahoma"/>
            <family val="2"/>
          </rPr>
          <t>TH</t>
        </r>
      </text>
    </comment>
    <comment ref="I31" authorId="0" shapeId="0" xr:uid="{6D8F60CF-0CBC-48C1-A1FC-756F29E6EFEB}">
      <text>
        <r>
          <rPr>
            <b/>
            <sz val="9"/>
            <color indexed="81"/>
            <rFont val="Tahoma"/>
            <family val="2"/>
          </rPr>
          <t>Validar si solamente se incluye acueducto</t>
        </r>
      </text>
    </comment>
    <comment ref="I33" authorId="0" shapeId="0" xr:uid="{FB473FFA-1F2E-46CE-B627-201D2FCEF9C8}">
      <text>
        <r>
          <rPr>
            <b/>
            <sz val="9"/>
            <color indexed="81"/>
            <rFont val="Tahoma"/>
            <family val="2"/>
          </rPr>
          <t>se incluyen las 3 cuentas</t>
        </r>
      </text>
    </comment>
    <comment ref="M33" authorId="0" shapeId="0" xr:uid="{2E42CCE1-8BA1-4A4B-BDA2-4E01F832481B}">
      <text>
        <r>
          <rPr>
            <b/>
            <sz val="9"/>
            <color indexed="81"/>
            <rFont val="Tahoma"/>
            <family val="2"/>
          </rPr>
          <t>sobre las 3 cuentas</t>
        </r>
      </text>
    </comment>
    <comment ref="D34" authorId="0" shapeId="0" xr:uid="{3235E0C5-EDFA-498E-BB25-A52BCEE8D330}">
      <text>
        <r>
          <rPr>
            <b/>
            <sz val="9"/>
            <color indexed="81"/>
            <rFont val="Tahoma"/>
            <family val="2"/>
          </rPr>
          <t>presupuesto</t>
        </r>
      </text>
    </comment>
  </commentList>
</comments>
</file>

<file path=xl/sharedStrings.xml><?xml version="1.0" encoding="utf-8"?>
<sst xmlns="http://schemas.openxmlformats.org/spreadsheetml/2006/main" count="739" uniqueCount="388">
  <si>
    <t>SECTOR</t>
  </si>
  <si>
    <t>Columna1</t>
  </si>
  <si>
    <t>Ambiente </t>
  </si>
  <si>
    <t>Administrativo</t>
  </si>
  <si>
    <t>Gestión_pública </t>
  </si>
  <si>
    <t>Gobierno</t>
  </si>
  <si>
    <t>Hacienda</t>
  </si>
  <si>
    <t>Planeación </t>
  </si>
  <si>
    <t>Desarrollo_Económico_Indus</t>
  </si>
  <si>
    <t>Educación</t>
  </si>
  <si>
    <t>Salud</t>
  </si>
  <si>
    <t>Integración_Social</t>
  </si>
  <si>
    <t>Cultura_Recreación_Deporte</t>
  </si>
  <si>
    <t>Ambiente</t>
  </si>
  <si>
    <t>Movilidad</t>
  </si>
  <si>
    <t>Hábitat</t>
  </si>
  <si>
    <t>Mujeres</t>
  </si>
  <si>
    <t>Seguridad_Convivencia_Justicia</t>
  </si>
  <si>
    <t>Gestión_Jurídica</t>
  </si>
  <si>
    <t>Otras_entidades</t>
  </si>
  <si>
    <t>Cultura, Recreación y Deporte </t>
  </si>
  <si>
    <t>1. Secretaría General de la Alcaldía de Bogotá</t>
  </si>
  <si>
    <t>1. Secretaría Distrital de Gobierno</t>
  </si>
  <si>
    <t>1. Secretaría Distrital de Hacienda</t>
  </si>
  <si>
    <t>1. Secretaría Distrital de Planeación</t>
  </si>
  <si>
    <t>1. Secretaría Distrital de Desarrollo Económico</t>
  </si>
  <si>
    <t>1.  Secretaría de Educación del Distrito</t>
  </si>
  <si>
    <t>1. Secretaría Distrital de Salud de Bogotá</t>
  </si>
  <si>
    <t>1. Secretaría Social</t>
  </si>
  <si>
    <t>1. Secretaría de Cultura, Recreación y Deporte</t>
  </si>
  <si>
    <t>1. Secretaría Distrital de Ambiente</t>
  </si>
  <si>
    <t>1. Secretaría Distrital de Movilidad</t>
  </si>
  <si>
    <t>1. Secretaría Distrital del Hábitat</t>
  </si>
  <si>
    <t>1. Secretaría Distrital de la Mujer </t>
  </si>
  <si>
    <t>1. Secretaría Distrital de Seguridad, Convivencia y Justicia </t>
  </si>
  <si>
    <t>1. Secretaría Jurídica Distrital </t>
  </si>
  <si>
    <t>1. Concejo de Bogotá</t>
  </si>
  <si>
    <t>Desarrollo Económico Industria y Turismo </t>
  </si>
  <si>
    <t>4. Departamento Administrativo del Servicio Civil Distrital</t>
  </si>
  <si>
    <t>2. Departamento Administrativo del Espacio Público, Dadep</t>
  </si>
  <si>
    <t>2. Fondo de Prestaciones Económicas, Cesantías y Pensiones de Bogotá, Foncep</t>
  </si>
  <si>
    <t>2. Instituto Popular para la Economía Social</t>
  </si>
  <si>
    <t>2. Instituto para la Investigación Educativa y el Desarrollo Pedagógico</t>
  </si>
  <si>
    <t>2. Fondo Financiero Distrital de Salud</t>
  </si>
  <si>
    <t>2. Instituto Distrital para la Protección de la Niñez y la Juventud</t>
  </si>
  <si>
    <t>2. Instituto Distrital de Recreación y Deporte</t>
  </si>
  <si>
    <t>2. Jardín Botánico de Bogotá</t>
  </si>
  <si>
    <t>2. Unidad Administrativa Especial De Rehabilitacion Y Mantenimiento Vial</t>
  </si>
  <si>
    <t>2. Unidad Administrativa Especial de Servicios Públicos</t>
  </si>
  <si>
    <t>2. Unidad Administrativa Especial Cuerpo Oficial de Bomberos de Bogotá</t>
  </si>
  <si>
    <t>2. Personería de Bogotá</t>
  </si>
  <si>
    <t>Educación </t>
  </si>
  <si>
    <t>3. Instituto Distrital de la Participación y Acción Comunal, IDPAC</t>
  </si>
  <si>
    <t>3. Unidad Administrativa Especial de Catastro</t>
  </si>
  <si>
    <t>3. Instituto Distrital de Turismo</t>
  </si>
  <si>
    <t>3. Universidad Distrital Francisco José de Caldas</t>
  </si>
  <si>
    <t>3. Subred Integrada de Servicios de Salud Norte E.S.E.</t>
  </si>
  <si>
    <t>3. Orquesta Filarmonica de Bogotá</t>
  </si>
  <si>
    <t>3. Instituto Distrital de Gestión de Riesgos y Cambio Climático</t>
  </si>
  <si>
    <t>3. Instituto de Desarrollo Urbano</t>
  </si>
  <si>
    <t>3. Caja de Vivienda Popular</t>
  </si>
  <si>
    <t>3. Veeduría Distrital de Bogotá</t>
  </si>
  <si>
    <t>Gestión Jurídica</t>
  </si>
  <si>
    <t>4. Lotería de Bogotá</t>
  </si>
  <si>
    <t>4. Corporación para el Desarrollo y la Productividad - Bogotá Región</t>
  </si>
  <si>
    <t>4. Subred Integrada de Servicios de Salud Centro Oriente E.S.E.</t>
  </si>
  <si>
    <t>4. Instituto Distrital de Patrimonio Cultural</t>
  </si>
  <si>
    <t>4. Instituto Distrital de Protección y Bienestar Animal IDPYBA</t>
  </si>
  <si>
    <t>4. Transmilenio</t>
  </si>
  <si>
    <t>4. Empresa de Renovación y Desarrollo Urbano de Bogotá</t>
  </si>
  <si>
    <t>Gestión pública </t>
  </si>
  <si>
    <t>5. Subred Integrada de Servicios de Salud Sur E.S.E</t>
  </si>
  <si>
    <t>5. Fundación Gilberto Alzate Avendaño</t>
  </si>
  <si>
    <t>5. Empresa Metro de Bogotá </t>
  </si>
  <si>
    <t>5.  Empresa de Acueducto y Alcantarillado de Bogotá</t>
  </si>
  <si>
    <t>6. Capital Salud EPS-S SAS </t>
  </si>
  <si>
    <t>6. Instituto Distrital de las Artes</t>
  </si>
  <si>
    <t>6. Terminal de Transportes de Bogotá</t>
  </si>
  <si>
    <t>6. Grupo Energía de Bogotá</t>
  </si>
  <si>
    <t>Hábitat </t>
  </si>
  <si>
    <t>7. Instituto Distrital de Ciencia, Biotecnología e Innovación en Salud</t>
  </si>
  <si>
    <t>7. Canal Capital</t>
  </si>
  <si>
    <t>7.  Empresa de Telecomunicaciones de Bogotá</t>
  </si>
  <si>
    <t>Hacienda </t>
  </si>
  <si>
    <t>Integración Social</t>
  </si>
  <si>
    <t>DESTINATARIO</t>
  </si>
  <si>
    <t>Concejo de Bogotá - publicación en la página web de la entidad</t>
  </si>
  <si>
    <t>Secretaría de Hacienda</t>
  </si>
  <si>
    <t>Seguridad, Convivencia y Justicia </t>
  </si>
  <si>
    <t>Otras entidades presentes en la ciudad </t>
  </si>
  <si>
    <t>FECHA MAXIMA DE REPORTE</t>
  </si>
  <si>
    <t>15 días hábiles de julio</t>
  </si>
  <si>
    <t>Otros</t>
  </si>
  <si>
    <t>mediados de octubre (según fecha de solicitud de la SDH)</t>
  </si>
  <si>
    <t>15 días hábiles de enero</t>
  </si>
  <si>
    <t>VIGENCIA</t>
  </si>
  <si>
    <t>FECHA DE REPORTE</t>
  </si>
  <si>
    <t>PRIORIZADO?</t>
  </si>
  <si>
    <t>1. Enero a junio</t>
  </si>
  <si>
    <t>SI</t>
  </si>
  <si>
    <t>2. Enero a septiembre (anteproyecto de presupuesto)</t>
  </si>
  <si>
    <t>NO</t>
  </si>
  <si>
    <t>3. Enero a diciembre</t>
  </si>
  <si>
    <t>REGISTRO RESULTADOS PLAN DE AUSTERIDAD DEL GASTO PÚBLICO</t>
  </si>
  <si>
    <t>SECTOR ADMINISTRATIVO</t>
  </si>
  <si>
    <t>ENTIDAD</t>
  </si>
  <si>
    <t>OTROS SECTORES</t>
  </si>
  <si>
    <t>OTRAS ENTIDADES</t>
  </si>
  <si>
    <t>VIGENCIA DEL REPORTE</t>
  </si>
  <si>
    <t xml:space="preserve">PERIODO A REPORTAR </t>
  </si>
  <si>
    <t>Nota:  Los valores deben ser registrados en pesos</t>
  </si>
  <si>
    <t>FORMULACIÓN</t>
  </si>
  <si>
    <t>SEGUIMIENTO</t>
  </si>
  <si>
    <t>GASTOS CONTEMPLADOS EN EL DECRETO 492 DE 2019</t>
  </si>
  <si>
    <t>COMPONENTES</t>
  </si>
  <si>
    <t>UNIDAD DE MEDIDA</t>
  </si>
  <si>
    <t>¿EL GASTO / COMPONENTE SE PRIORIZA COMO GASTO ELEGIBLE PARA LA VIGENCIA?</t>
  </si>
  <si>
    <t>META
(EN % DE REDUCCIÓN DE RECURSOS)</t>
  </si>
  <si>
    <t>META
(EN % DE REDUCCIÓN DE LA UNIDAD DE MEDIDA)</t>
  </si>
  <si>
    <t>LINEA BASE DEL 1 DE ENERO AL 30 DE JUNIO</t>
  </si>
  <si>
    <t>LINEA BASE DEL 1 DE ENERO AL 31 DE DICIEMBRE</t>
  </si>
  <si>
    <t>SEGUIMIENTO DEL 1 DE ENERO AL 30 DE JUNIO</t>
  </si>
  <si>
    <t>SEGUIMIENTO DEL 1 DE ENERO AL 31 DE DICIEMBRE</t>
  </si>
  <si>
    <t>CANTIDAD UNIDAD DE MEDIDA</t>
  </si>
  <si>
    <t>GIROS</t>
  </si>
  <si>
    <t>Ejecución</t>
  </si>
  <si>
    <t>CONSUMO EN UNIDAD DE MEDIDA</t>
  </si>
  <si>
    <t>CONSUMO EN GIROS</t>
  </si>
  <si>
    <t>INDICADOR DE AUSTERIDAD 
(1-(total consumo unidad de medida en el periodo/total consumo unidad de medida del mismo periodo de año anterior))</t>
  </si>
  <si>
    <t>INDICADOR DE AUSTERIDAD 
(1-(total giros del periodo/total giros del mismo periodo de año anterior))</t>
  </si>
  <si>
    <t>INDICADOR DE CUMPLIMIENTO EN UNIDAD DE MEDIDA
(INDICADOR DE AUSTERIDAD/META)</t>
  </si>
  <si>
    <t>INDICADOR DE CUMPLIMIENTO EN GIROS
(INDICADOR DE AUSTERIDAD/META)</t>
  </si>
  <si>
    <t>OBSERVACIONES
(comentarios que aclaren los resultados)</t>
  </si>
  <si>
    <t>Contratos de prestación de servicios y administración de personal FUNCIONAMIENTO</t>
  </si>
  <si>
    <t>Contratos de prestación de servicios profesionales y de apoyo a la gestión</t>
  </si>
  <si>
    <t>Número de personas contratadas (Sin incluir Cesiones).</t>
  </si>
  <si>
    <t>N/A</t>
  </si>
  <si>
    <t>Se indica que, el Fondo de Prestaciones Económicas Cesantías y Pensiones (FONCEP), en concordancia con las restricciones que impuso la entrada en vigencia de la ley de garantías y de conformidad con la necesidad del servicio de cada una de las áreas de la entidad realizó la contratación de personas naturales para la prestación de servicios profesionales y de apoyo a la gestión antes del 29 de enero de 2022. </t>
  </si>
  <si>
    <t>Se incluye la información del primer semestre de 2022</t>
  </si>
  <si>
    <t>Horas extras, dominicales y festivos</t>
  </si>
  <si>
    <t>Horas extras diurnas, nocturnas, dominicales y festivas</t>
  </si>
  <si>
    <t>Número de horas liquidadas y pagadas.</t>
  </si>
  <si>
    <t>Conforme a la Resolución de Gerencia No. 306 del 29 de noviembre de 2002 de FAVIDI, hoy FONCEP, en el Artículo Segundo se reconoce y paga Horas Extras al Nivel Asistencial.
El Área de Talento Humano de acuerdo a la normatividad vigente, valida que el valor de dichas horas extras no supere el 50% de la Asignación básica.
Se evidencia que hubo una disminución importante con relación al valor reportado de Horas extras para la vigencia 2021, lo cual se logró gracias a las metas de austeridad propuestas para la vigencia 2022, donde entre otros, se autorizan Horas Extras de ser estrictamente necesario, y por necesidades del servicio.</t>
  </si>
  <si>
    <t>Contratos de prestación de servicios y administración de personal INVERSIÓN*</t>
  </si>
  <si>
    <t xml:space="preserve">Por ley de garantías fue necesario gestionar toda la contratación directa con personas naturales a inicios de la vigencia, por eso se evidencia diferencia entre el primer semestre de 2021 versus primer semestre de 2022. </t>
  </si>
  <si>
    <t>Se observa un incremento frente a la vigencia anterior dado que algunos contratos en el 2022 fueron planeados hasta el mes de agosto y se requerian prorrogar hasta diciembre, pero al superar el 50% del plazo inicial, fue necesario estructurar nuevos contratos.</t>
  </si>
  <si>
    <t>Viáticos y Gastos de Viaje</t>
  </si>
  <si>
    <t>Viáticos y gastos de viaje</t>
  </si>
  <si>
    <t>Tiquetes</t>
  </si>
  <si>
    <t>Cantidad de Tiquetes expedidos y utilizados.</t>
  </si>
  <si>
    <r>
      <t>Teniendo en cuenta la situación de</t>
    </r>
    <r>
      <rPr>
        <b/>
        <i/>
        <sz val="11"/>
        <color theme="1"/>
        <rFont val="Calibri"/>
        <family val="2"/>
        <scheme val="minor"/>
      </rPr>
      <t xml:space="preserve"> Emergencia Sanitaria </t>
    </r>
    <r>
      <rPr>
        <sz val="11"/>
        <color theme="1"/>
        <rFont val="Calibri"/>
        <family val="2"/>
        <scheme val="minor"/>
      </rPr>
      <t>por la que está atravesando el país, las entidades se han visto en la obligación de utilizar otros mecanismos de comunicación diferentes a la presencial, es así como se implementó la modalidad de reuniones virtuales, primero con el fin mitigar el riesgo de contagio y segundo facilitar las diligencias de tipo judicial, las cuales son las que principalmente generan el pago de gastos de viajes y viáticos.</t>
    </r>
  </si>
  <si>
    <t>Durante el primer semestre de 2022, no se efectuó avances en esta actividad</t>
  </si>
  <si>
    <t>Gastos de viajes y viáticos</t>
  </si>
  <si>
    <t>No Aplica</t>
  </si>
  <si>
    <t>Administración de Servicios</t>
  </si>
  <si>
    <t>Telefonía celular</t>
  </si>
  <si>
    <t xml:space="preserve">Planes de telefonía móvil </t>
  </si>
  <si>
    <t>Número de líneas activas.</t>
  </si>
  <si>
    <t xml:space="preserve">Se logra un ahorro en el valor pagado por telefonía móvil, a pesar de contar con una línea adicional con respecto al año anterior, esto en razón a los esfuerzos adelantados por la Entidad ante el operador de telefonía móvil, a efectos de obtener mejores tarifas que nos permitan mayor eficiencia en el gasto público contando con los mismos beneficios otorgados previamente a la Entidad, de esta manera se logró un descuento en el valor mensual facturado. </t>
  </si>
  <si>
    <t>Se incluye el consumo en unidad de media y en giros del primer semestre de 2022, el cual muestra un ahorro, sin embargo está pendiente el cargue del semestre dos de 2022 .</t>
  </si>
  <si>
    <t>Equipos Celular</t>
  </si>
  <si>
    <t>Número de Equipos Adquiridos.</t>
  </si>
  <si>
    <t>La Entidad para la vigencia 2021 y 2022 no cuenta con equipos de telefonía celular ni los adquirio, motivo por el cual el resultado de los indicadores es 0%, lo que significa un mantenimiento en este gasto.</t>
  </si>
  <si>
    <t>Telefonía fija</t>
  </si>
  <si>
    <t>Líneas de telefonía fija</t>
  </si>
  <si>
    <t>Se logra un ahorro en telefonía fija con respecto a la vigencia anterior, este ahorro depende de la variación mensual en la demanda de los servicios principalmente asociados al de consumo fijo a ETB móvil, cobro por el servicio de LDN - Larga distancia Nacional y cobro reveritido. Adicionalmente la Entidad cuenta con el número mínimo de líneas telefonicas para atender las necesidad de atención al ciudadano especialmente pensionados, usuarios afiliados de cesantías y usuarios en general.</t>
  </si>
  <si>
    <t>Vehículos oficiales</t>
  </si>
  <si>
    <t>Servicio contratado de alquiler de vehículos</t>
  </si>
  <si>
    <t>Se mantiene o su resultado es 0%, dado que la Entidad cuenta con un parque automotor compuesto por tres vehículos, motivo por el cual no requiere el servicio de alquiler de vehículos.</t>
  </si>
  <si>
    <t>Parque automotor</t>
  </si>
  <si>
    <t>Número de vehículos que componen el parque automotor.</t>
  </si>
  <si>
    <t>Se mantiene o su resultado es 0%, dado que la Entidad entre la vigencia 2021 y 2022 no adquirió vehículos automotores adicionales a los que ya tiene el parque automotor.</t>
  </si>
  <si>
    <t>Mantenimiento preventivo de vehículos</t>
  </si>
  <si>
    <r>
      <t xml:space="preserve">Se logra un ahorro en el valor pagado para el servicio de mantenimiento </t>
    </r>
    <r>
      <rPr>
        <b/>
        <sz val="11"/>
        <color theme="1"/>
        <rFont val="Calibri"/>
        <family val="2"/>
        <scheme val="minor"/>
      </rPr>
      <t>preventivo y correctivo</t>
    </r>
    <r>
      <rPr>
        <sz val="11"/>
        <color theme="1"/>
        <rFont val="Calibri"/>
        <family val="2"/>
        <scheme val="minor"/>
      </rPr>
      <t xml:space="preserve"> entre la vigencia 2021 y 2022, situación que obedece a las siguientes razones: una menor demanda de los vehículos en la vigencia 2022, el adecuado, continuidad del desarrollo de las labores en casa, oportuno mantenimiento y la sensibilización a los conductores en ecoconducción.</t>
    </r>
  </si>
  <si>
    <t>Combustible</t>
  </si>
  <si>
    <t xml:space="preserve">Número de Galones de Combustible consumidos. </t>
  </si>
  <si>
    <t>Se logra un ahorro en el valor pagado para el servicio de combustible entre la vigencia 2021 y 2022, siendo la razón principal de este resultado una menor demanda de los vehículos ocasionada por efecto de la pandemia, la continuidad de la modalidad de trabajo en casa en esta vigencia y la reducción de reuniones presenciales de los directivos de la Entidad. Adicionalmente, a pesar de que el valor unitario por galón va en aumento, se observa que el número de galones consumidos es menor que en el 2021.</t>
  </si>
  <si>
    <t>Fotocopiado, multicopiado e impresión</t>
  </si>
  <si>
    <t xml:space="preserve">Impresión </t>
  </si>
  <si>
    <t>Número de folios impresos.</t>
  </si>
  <si>
    <t xml:space="preserve">Se presenta un aumento en el gasto de impresión, debido al incremento en la cantidad de solicitudes dadas por la Entidad de manera externa, la conformación de expedientes físicos de la vigencia 2021 para atender requerimientos, el incremento en el valor unitario del folio por la inflación y las solicitud de algunas Entidades para entregar todos los documentos externos en formato físico.  </t>
  </si>
  <si>
    <t>Fotocopiado</t>
  </si>
  <si>
    <t xml:space="preserve">Número de fotocopias tomadas. </t>
  </si>
  <si>
    <t>Se presenta un aumento en el número de folios y como consecuencia en el valor pagado de fotocopiado, esto se debe al incremento en la cantidad de solicitudes internas y externas recibidas por la Entidad y al incremento en el valor unitario del folio para la vigencia 2022.</t>
  </si>
  <si>
    <t>Edición, impresión, reproducción, publicación de avisos (publicidad)</t>
  </si>
  <si>
    <t>Edición, impresión, reproducción o publicación de avisos, informes, folletos o textos institucionales, piezas de comunicación, tales como avisos, folletos, cuadernillos, entre otros</t>
  </si>
  <si>
    <t>La Oficina de Comunicaciones y Servicio al Ciudadano de la Entidad no ha suscrito contratos o incurrido en gastos relacionados con el rubro Edición, impresión, reproducción, publicación de avisos.</t>
  </si>
  <si>
    <t>Contratos de publicidad y/o propaganda personalizada (agendas, almanaques, libretas, pocillos, vasos, esferos, regalos corporativos, souvenir o recuerdos</t>
  </si>
  <si>
    <t>Suscripciones (periódicos y revistas, publicaciones y bases de datos)</t>
  </si>
  <si>
    <t>Suscripción física</t>
  </si>
  <si>
    <t xml:space="preserve">Cantidad de suscripciones contratadas en la vigencia. </t>
  </si>
  <si>
    <t>Durante el periodo de análisis, la Oficina de Comunicaciones y Servicio al Ciudadano de la Entidad, no ha realizado suscripciones a periódicos y revistas.</t>
  </si>
  <si>
    <t>Suscripción electrónica</t>
  </si>
  <si>
    <t>Eventos y conmemoraciones</t>
  </si>
  <si>
    <t xml:space="preserve">Actividades definidas en los planes y programas de bienestar e incentivos para servidores públicos o actos protocolarios que deben atenderse misionalmente. </t>
  </si>
  <si>
    <t xml:space="preserve">Cantidad de Actividades y/o eventos realizados. </t>
  </si>
  <si>
    <t>Durante el periodo de análisis, la Oficina de Comunicaciones y Servicio al Ciudadano de la Entidad, no ha realizado actividades de bienestar ni  actos protocolarios desde el área misional</t>
  </si>
  <si>
    <t>Durante el periodo de análisis no se han realizado actividades de bienestar ni  actos protocolarios desde el área misional</t>
  </si>
  <si>
    <t>Control del Consumo de los Recursos Naturales y Sostenibilidad Ambiental</t>
  </si>
  <si>
    <t>Servicios públicos</t>
  </si>
  <si>
    <t>Agua</t>
  </si>
  <si>
    <t>Metros Cubicos facturados en el periodo</t>
  </si>
  <si>
    <r>
      <t xml:space="preserve">Se presenta un aumento en  el servicio de acueducto y aseo (acueducto, alcantarillado , aseo y otros cobros), tanto en el número de metros cúbicos como en el valor pagado, este incremento se debe a que durante el primer semestre de 2022, se ha registrado un mayor número de visitas de parte de los servidores públicos de la Entidad y de los clientes externos (Servicio al ciudadano y contratistas), así mismo el desarrollo de proyectos de manera física en la sede de archivo de la Entidad. 
</t>
    </r>
    <r>
      <rPr>
        <b/>
        <sz val="11"/>
        <color theme="1"/>
        <rFont val="Calibri"/>
        <family val="2"/>
        <scheme val="minor"/>
      </rPr>
      <t>Nota:</t>
    </r>
    <r>
      <rPr>
        <sz val="11"/>
        <color theme="1"/>
        <rFont val="Calibri"/>
        <family val="2"/>
        <scheme val="minor"/>
      </rPr>
      <t xml:space="preserve"> la información reportada corresponde a las dos sedes de la Entidad, la sede principal y la sede de álamos de la siguiente manera: para la primera se tiene en cuenta un coeficiente de ocupación del 25,11% sobre el valor total de la cuenta de la torre A y B, y para la segunda el coeficiente es del 100%, cuyo valor total corresponde solamente a FONCEP.</t>
    </r>
  </si>
  <si>
    <t xml:space="preserve">Gas </t>
  </si>
  <si>
    <t>Se mantiene o su resultado es 0%, dado que la Entidad en sus sedes no cuenta con gas natural.</t>
  </si>
  <si>
    <t>Energía</t>
  </si>
  <si>
    <t xml:space="preserve">Kilovatios por hora facturados en el periodo. </t>
  </si>
  <si>
    <r>
      <t xml:space="preserve">Se presenta un aumento en el servicio de energía, tanto en el número de kwh consumidos como en el valor pagado, este incremento se debe a un mayor número de visitas de personas y servidores a la Entidad, encendido permanente de computadores y equipos tecnológicos las 24 horas del día y factores exógenos que contribuyen con este incremento, como: pandemia, trabajo en casa, regreso escalonado, alza tarifaria en el costo unitario del kwh para la presente vigencia.
</t>
    </r>
    <r>
      <rPr>
        <b/>
        <sz val="11"/>
        <color theme="1"/>
        <rFont val="Calibri"/>
        <family val="2"/>
        <scheme val="minor"/>
      </rPr>
      <t>Nota:</t>
    </r>
    <r>
      <rPr>
        <sz val="11"/>
        <color theme="1"/>
        <rFont val="Calibri"/>
        <family val="2"/>
        <scheme val="minor"/>
      </rPr>
      <t xml:space="preserve"> la información reportada corresponde a la sede principal de la Entidad (torre a y torre b) cuyas cuentas son independientes y pagadas por FONCEP, para la cuenta de la sede de álamos esta es pagada dentro del canon de arrendamiento.</t>
    </r>
  </si>
  <si>
    <t>Presupuesto</t>
  </si>
  <si>
    <t>Cajas menores</t>
  </si>
  <si>
    <t>Requerimientos de caja menor</t>
  </si>
  <si>
    <t>Cantidad de solicitudes</t>
  </si>
  <si>
    <t>Durante el periodo evaluado, se gestionaron tres requerimientos equivalentes a un gasto de $316.000 de caja menor, impactando positivamente la meta establecida como austeridad, teniendo en cuenta que con respecto al año anterior hubo la misma cantidad de requerimientos, pero por mayor valor el gasto, evidenciándose una reducción de giros en un 58%.   
Sin embargo es importante aclarar que los gastos de la caja menor son gastos urgentes, imprescindibles e inaplazables por lo cual su ejecución depende de las necesidades que se presenten.</t>
  </si>
  <si>
    <t xml:space="preserve">* Nota: Esta informacion de Inversion solo sera remitida a la Secretaria Distrital de Hacienda, para analisis interno de la DDP y, conforme a la Circular, no hace parte integral del informe de austeridad. </t>
  </si>
  <si>
    <t>SEGUNDO SEMESTRE 2025</t>
  </si>
  <si>
    <t>SECRETARIA DISTRITAL DE HACIENDA</t>
  </si>
  <si>
    <t>GASTOS CONTEMPLADOS EN EL DECRETO 062 DE 2024</t>
  </si>
  <si>
    <t>RESPONSABLE</t>
  </si>
  <si>
    <t>PRIMER SEMESTRE VIGENCIA 2024</t>
  </si>
  <si>
    <t>SEGUNDO SEMESTRE VIGENCIA 2024</t>
  </si>
  <si>
    <t>ENERO</t>
  </si>
  <si>
    <t>FEBRERO</t>
  </si>
  <si>
    <t>MARZO</t>
  </si>
  <si>
    <t>ABRIL</t>
  </si>
  <si>
    <t>MAYO</t>
  </si>
  <si>
    <t>JUNIO</t>
  </si>
  <si>
    <t>JULIO</t>
  </si>
  <si>
    <t>AGOSTO</t>
  </si>
  <si>
    <t>SEPTIEMBRE</t>
  </si>
  <si>
    <t>OCTUBRE</t>
  </si>
  <si>
    <t>NOVIEMBRE</t>
  </si>
  <si>
    <t>DICIEMBRE</t>
  </si>
  <si>
    <t>EJECUCIÓN DEL 1 DE ENERO AL 3O DE JUNIO DE 2024</t>
  </si>
  <si>
    <t>EJECUCIÓN DEL 1 DE JULIO AL 31 DE DICIEMRE DE 2024</t>
  </si>
  <si>
    <t>EJECUCIÓN DEL 1 DE  ENERO AL 31 DE DICIEMBRE DE 2024</t>
  </si>
  <si>
    <t>EJECUCIÓN DEL 1 DE  ENERO AL 30 DE JUNIO  DE 2025</t>
  </si>
  <si>
    <t>PRIMER SEMESTRE 2025</t>
  </si>
  <si>
    <t>SEPTTIEMBRE</t>
  </si>
  <si>
    <t>EJECUCIÓN DEL 1 DE  JUNIO AL 30 DE DICIEMBRE  DE 2025</t>
  </si>
  <si>
    <t>SEGUNDO   SEMESTRE 2025</t>
  </si>
  <si>
    <t>CONSUMO EN UNIDAD DE MEDIDA
2024</t>
  </si>
  <si>
    <t>GIROS 2024</t>
  </si>
  <si>
    <t>CANTIDAD UNIDAD DE MEDIDA 2024</t>
  </si>
  <si>
    <t>Indicador de 
Austeridad %</t>
  </si>
  <si>
    <t>Crecimiento máximo %</t>
  </si>
  <si>
    <t>Meta ahorro $</t>
  </si>
  <si>
    <t>Valor Austeridad 2025</t>
  </si>
  <si>
    <t>OBSERVACIONES PRIMER SEMESTRE 2025
(comentarios que aclaren los resultados)</t>
  </si>
  <si>
    <t>ANÁLISIS COMPARATIVO DE RESULTADOS PRIMER SEMESTRE 
2024  - 2025
(comentarios que aclaren los resultados)</t>
  </si>
  <si>
    <t>OBSERVACIONES SEGUNDO SEMESTRE 2025
(comentarios que aclaren los resultados)</t>
  </si>
  <si>
    <t>ANÁLISIS COMPARATIVO DE RESULTADOS SEGUNDO  SEMESTRE 
2024  - 2025
(comentarios que aclaren los resultados)</t>
  </si>
  <si>
    <t>SERVICIOS DE PERSONAL</t>
  </si>
  <si>
    <t>SJ</t>
  </si>
  <si>
    <t>Durante el primer semestre de 2025, se celebraron 152 contratos de prestación de servicios con personas naturales de acuerdo con las necesidades identificadas en el PAA y las metas institucionales establecidas para dicho período. De igual manera se indica que a diferencia del primer semestre del año 2024, el número de contratos disminuyó.</t>
  </si>
  <si>
    <t>En comparación con el primer semestre del año 2024, se tiene que el número de contratos de prestación de servicios profesionales y de apoyo a la gestión cebrados con recursos de funcionamiento es inferior , una de las razones obedece a que en año 2024 se tuvo la armonización presupuestal por cambio de administración distrital.</t>
  </si>
  <si>
    <t>Durante el segundo semestre de 2025, se celebraron 38 contratos de prestación de servicios con personas naturales de acuerdo con las necesidades identificadas en el PAA y las metas institucionales establecidas para dicho período. De igual manera se indica que a diferencia del segundo semestre del año 2024, el número de contratos disminuyó.</t>
  </si>
  <si>
    <t>En comparación con el segundo semestre del año 2024, se tiene que el número de contratos de prestación de servicios profesionales y de apoyo a la gestión cebrados con recursos de funcionamiento es inferior, una de las razones obedece a que en año 2025 en el primer semestre se tuvo la mayor ejecución presupuestal y por tal razón el mayor número de contratos celebrados.</t>
  </si>
  <si>
    <t>PLANEACIÓN</t>
  </si>
  <si>
    <t>Durante el primer semestre de 2025 la entidad superó significativamente la meta de austeridad establecida del 5.2%, logrando una reducción del 74%. Esta considerable disminución se evidencia en la reducción de contratos de prestación de servicios, durante el primer semestre, de 54 en 2024 a 6 en 2025, lo que a su vez generó una baja sustancial en los giros, pasando de $569.758.828 a $145.322.834.</t>
  </si>
  <si>
    <t>Para el  proyecto de inversión No. 8030 "FORTALECIMIENTO DE LA GESTIÓN DE DERECHOS PRESTACIONALES Y DE LA POLÍTICA DE ATENCIÓN AL PENSIONADO", se observa para el primer semestre de 2025 que la entidad superó significativamente la meta de austeridad establecida del 5.2%, logrando una reducción del 74%. Esta considerable disminución se evidencia en la reducción de contratos de prestación de servicios, durante el primer semestre, de 54 en 2024 a 6 en 2025, lo que a su vez generó una baja sustancial en los giros, pasando de de $569.758.828 a $145.322.834. 
Este resultado refleja un estricto cumplimiento de los lineamientos de la circular externa No. SHD - 000002 del 10 de enero de 2025, específicamente en lo que respecta a la austeridad y la priorización del personal de planta. Dos acciones clave que reflejan este resultado son la reducción drástica en el número de contratos de prestación de servicios y el control riguroso del gasto en giros asociados a dichos contratos.</t>
  </si>
  <si>
    <t>Durante el segundo semestre de 2025 la entidad superó significativamente la meta de austeridad establecida del 5.2%, logrando una reducción del 65%. Esto se debe a que no se realizaron nuevas contrataciones, y solo se realizaron los giros de los contratos suscritos en el primer semestre de la vigencia, lo que a su vez generó una baja sustancial en los giros, pasando de $658.151.661 a $231.343.833.</t>
  </si>
  <si>
    <t>Para el  proyecto de inversión No. 8030 "FORTALECIMIENTO DE LA GESTIÓN DE DERECHOS RESTACIONALES Y DE LA POLÍTICA DE ATENCIÓN AL PENSIONADO", se observa en el segundo semestre de 2025 la entidad superó significativamente la meta de austeridad establecida del 5.2%, logrando una reducción del 65%. Esto se debe a que no se realizaron nuevas contrataciones, y solo se realizaron los giros de los contratos suscritos en el primer semestre de la vigencia, lo que a su vez generó una baja sustancial en los giros, pasando de $658.151.661 a $231.343.833.
Este resultado refleja un estricto cumplimiento de los lineamientos de la circular externa No. SHD - 000002 del 10 de enero de 2025, específicamente en lo que respecta a la austeridad y la priorización del personal de planta. Dos acciones clave que reflejan este resultado son la reducción drástica en el número de contratos de prestación de servicios y el control riguroso del gasto en giros asociados a dichos contratos.</t>
  </si>
  <si>
    <t>TH</t>
  </si>
  <si>
    <t xml:space="preserve"> $ 2.428.423 </t>
  </si>
  <si>
    <t xml:space="preserve"> $ 2.081.885 </t>
  </si>
  <si>
    <t xml:space="preserve"> $ 2.372.006 </t>
  </si>
  <si>
    <t xml:space="preserve"> $ 3.253.273 </t>
  </si>
  <si>
    <t xml:space="preserve"> $ 2.807.070 </t>
  </si>
  <si>
    <t xml:space="preserve"> $ 2.385.198 </t>
  </si>
  <si>
    <t xml:space="preserve">Para el primer semestre se reporto un total de $20,466,325  de giros pagados a servidores por concepto de horas extra con un total de 1032 horas causadas y aprobadas por los jefes inmediatos, refelejandoi una aumento  para el primer semestre de 2025. </t>
  </si>
  <si>
    <t>Para el primer semestre de 2025  se reporto un total de $20,466,325  de giros pagados a servidores por concepto de horas extra con un total de 1032 horas causadas y aprobadas por los jefes inmediatos, refelejandoi una aumento  frente al  primer semestre de 2025 por$3.168.569.</t>
  </si>
  <si>
    <t xml:space="preserve">Durante el segundo semestre de 2025 se reportó un total de $19,015,273  de giros pagados a servidores por concepto de horas extras correspondiente a 915 horas causadas y aprobadas por los jefes inmediatos, reflejando una disminución con relación al primer semestre de 2025. </t>
  </si>
  <si>
    <t>Para el segundo semestre de 2025  se reporto un total de $19,015,273  de giros pagados a servidores por concepto de horas extras correspondientes a 915 horas causadas y aprobadas por los jefes inmediatos, lo cual refleja un aumento respecto al segundo semestre de 2024 por $1.513.034.</t>
  </si>
  <si>
    <t>NA</t>
  </si>
  <si>
    <t>Durante el primer semestre de 2025, se realizó reconocimiento de viáticos y gastos de viaje para 
la participación del Director y Subdirectora de Prestaciones Económicas en la reunión de delegados 
de los distritos al FONPET en la ciudad de Cali</t>
  </si>
  <si>
    <t>Durante el primer semestre de 2025, se realizó reconocimiento de viáticos y gastos de viaje para 
la participación del Director y Subdirectora de Prestaciones Económicas en la reunión de delegados 
de los distritos al FONPET en la ciudad de Cali, frente al 2024 no se registro ninguna autorización de viáticos</t>
  </si>
  <si>
    <t>Durante el segundo semestre de 2025,no se realizó pago por concepto de tiquetes</t>
  </si>
  <si>
    <t>Durante el primer semestre de 2025,no se realizó pago por concepto de viáticos y viajes</t>
  </si>
  <si>
    <t>Compensación por Vacaciones</t>
  </si>
  <si>
    <t>Vacaciones pagadas</t>
  </si>
  <si>
    <t>Durante el primer semestre de 2025,no se realizó compensación por vacaciones</t>
  </si>
  <si>
    <t>Durante el segundo semestre de 2025, se realizó el pago por concepto de compensación por vacaciones a 3 funcionarios por valor de $73,185,337, correspondientes al pago de las prestaciones sociales a que tienen derecho con ocasión del retiro de la Entidad.</t>
  </si>
  <si>
    <t>Bono Navideño</t>
  </si>
  <si>
    <t>Unidad de bonos entregados</t>
  </si>
  <si>
    <t xml:space="preserve"> $                                             -</t>
  </si>
  <si>
    <t xml:space="preserve"> $                          91</t>
  </si>
  <si>
    <t xml:space="preserve"> $          31.265.776</t>
  </si>
  <si>
    <t xml:space="preserve"> $                                        -</t>
  </si>
  <si>
    <t xml:space="preserve"> $                                                     -</t>
  </si>
  <si>
    <t xml:space="preserve"> $                                              -</t>
  </si>
  <si>
    <t xml:space="preserve"> $                                                          -</t>
  </si>
  <si>
    <t xml:space="preserve"> $                                   -</t>
  </si>
  <si>
    <t xml:space="preserve"> $                               -  </t>
  </si>
  <si>
    <t xml:space="preserve"> $                                 -  </t>
  </si>
  <si>
    <t>La entrega del bono navideño para hijos(as) de los(as) funcionarios(as) está programada para el mes de diciembre de 2025, por lo cual, a la fecha, no se registra ejecución. No obstante, se tiene previsto que dicha entrega se realice conforme a los lineamientos establecidos en el Acuerdo Distrital 062 de 2024 y en coherencia con las disposiciones del plan de austeridad institucional. Se garantizará el respeto a los topes establecidos, priorizando la entrega virtual mediante vales electrónicos o tarjetas prepagas, con el fin de optimizar recursos y reducir costos logísticos. Para la vigencia 2025 no se tiene contemplada la entrega de bonos navideños a los(as) funcionarios(as); en caso de definirse algún mecanismo alternativo de reconocimiento, este se ajustará al presupuesto disponible y a las directrices de austeridad. El monto del bono para hijos(as), en caso de aplicarse, será definido en su momento, teniendo como referente el comportamiento del Índice de Precios al Consumidor (IPC) y las condiciones presupuestales vigentes, sin comprometer el bienestar básico del talento humano.</t>
  </si>
  <si>
    <t>Para la vigencia 2024, al igual que en el presente año, no se encontraba contemplada la entrega de bonos navideños durante el primer semestre, razón por la cual no es posible realizar un análisis comparativo de resultados en este período. En ambos casos, el valor correspondiente se mantiene en cero, lo que refleja la continuidad de la política institucional de asignación de este tipo de incentivos únicamente hacia el cierre del año, si así se determina dentro de la planeación presupuestal y de bienestar.</t>
  </si>
  <si>
    <t xml:space="preserve"> $                                -</t>
  </si>
  <si>
    <t xml:space="preserve"> $                                  -</t>
  </si>
  <si>
    <t xml:space="preserve"> $                                         -</t>
  </si>
  <si>
    <t xml:space="preserve"> $                                                   -</t>
  </si>
  <si>
    <t>-$          261.846</t>
  </si>
  <si>
    <t xml:space="preserve"> $          31.527.622</t>
  </si>
  <si>
    <t>Durante el segundo semestre de la vigencia 2025, el rubro correspondiente al bono navideño presentó una ejecución de $5.035.500, la cual se destinó exclusivamente a la entrega del beneficio a los hijos e hijas de los(as) funcionarios(as), en cumplimiento de la normatividad distrital vigente. No se efectuó entrega de bono navideño a funcionarios(as), atendiendo los lineamientos del Plan de Austeridad Institucional. La ejecución del rubro se realizó mediante mecanismos eficientes que permitieron optimizar los recursos asignados y reducir costos logísticos, garantizando el uso responsable del gasto público.</t>
  </si>
  <si>
    <t>Al comparar la ejecución del rubro bono navideño entre las vigencias 2024 y 2025, se evidencia una reducción significativa del gasto, al pasar de $31.265.776 en 2024 a $5.035.500 en 2025, lo que representa una disminución aproximada del 84%. Este comportamiento refleja el cumplimiento efectivo de las metas de austeridad establecidas, superando el crecimiento máximo permitido del -5,2% y evidenciando una adecuada racionalización del gasto, sin afectar la entrega del beneficio a la población priorizada.</t>
  </si>
  <si>
    <t>Capacitación</t>
  </si>
  <si>
    <t>Número de actividades realizadas</t>
  </si>
  <si>
    <t>El rubro presupuestal 021202020090292913 “Servicios de educación para la formación y el trabajo” fue utilizado por FONCEP para cubrir el valor de $5.386.500 (IVA incluido) correspondiente a la inscripción de tres servidores públicos: Yud Dalby Arboleda Gil del Área Financiera, Andrés Fabián Ortegón Trujillo del Área Financiera y José Fernando Bedoya Salazar del Área de Talento Humano; En el seminario, taller presencial titulado “Implementación de los cambios en PILA - nómina - licencias de maternidad e incapacidades para el sector público”, realizado los días 8 y 9 de mayo de 2025 en el Centro de Convenciones CAFAM Floresta, con el fin de fortalecer sus competencias en la gestión de nómina, seguridad social y pagos a contratistas, en cumplimiento del Plan Institucional de Capacitación PIC 2025.</t>
  </si>
  <si>
    <t>Durante el segundo semestre de 2024, se utilizaron recursos del rubro presupuestal por un total de $4.760.700 para actividades de formación y capacitación. En comparación al mismo periodo de  2025 donde se ejecutaron $5.386.500 del rubro para la participación de tres servidores públicos en un seminario, taller especializado sobre cambios en la PILA y la gestión de nómina. Esto representa un incremento del -13,15 % en la inversión, lo que evidencia un mayor esfuerzo institucional en la actualización técnica de los funcionarios en temas estratégicos para la operación administrativa, especialmente en lo relacionado con nómina y seguridad social.</t>
  </si>
  <si>
    <t xml:space="preserve"> $ 5.564.000 </t>
  </si>
  <si>
    <t xml:space="preserve"> $ 38.802.075 </t>
  </si>
  <si>
    <t>El rubro presupuestal 021202020090292913 “Servicios de educación para la formación y el trabajo” fue utilizado por FONCEP ejecutando el valor total de  $107.000.000 del contrato interadministrativo 207 celebrado con la Universidad Nacional de Colombia  con el fin de fortalecer las competencias de los servidores y dando cumplimeinto al  Plan Institucional de Capacitación PIC 2025.</t>
  </si>
  <si>
    <t>Durante el segundo semestre de 2024, se utilizaron recursos del rubro presupuestal por un total de $44.366.075 para actividades de formación y capacitación. En comparación al mismo periodo de  2025 donde se ejecutaron $107.000.000 del rubro para la participación de servidores previamente inscritos en los 11 cursos que se desarrollaron y  certificaron lo que evidencia un mayor esfuerzo institucional en la mejora de los conocimientos  y competencias para desarrollar las funciones.</t>
  </si>
  <si>
    <t>Bienestar</t>
  </si>
  <si>
    <t> </t>
  </si>
  <si>
    <t xml:space="preserve"> $                            14.671.992</t>
  </si>
  <si>
    <t xml:space="preserve"> $                                       27.461.858</t>
  </si>
  <si>
    <t xml:space="preserve"> $                        2.874.512</t>
  </si>
  <si>
    <t xml:space="preserve"> $                     18.170.999</t>
  </si>
  <si>
    <t xml:space="preserve"> $                63.179.361</t>
  </si>
  <si>
    <t>-$                 3.285.327</t>
  </si>
  <si>
    <t xml:space="preserve"> $                  3.285.327</t>
  </si>
  <si>
    <t>Durante el primer semestre de la vigencia, se han implementado efectivamente las acciones propuestas en el marco de las medidas de austeridad para el componente de bienestar institucional. Las actividades se han concentrado en un solo evento de carácter masivo, lo cual ha permitido optimizar los costos asociados al desarrollo individual de cada actividad. Asimismo, en su mayoría, se han utilizado formularios electrónicos y plataformas online para los procesos de inscripción, registro y convocatoria, reduciendo el uso de materiales impresos y mejorando significativamente la eficiencia en la gestión de los participantes. Adicionalmente, los eventos han sido organizados de manera más breve y focalizada, eliminando actividades no esenciales y optimizando los tiempos de ejecución, lo cual ha contribuido a la reducción de costos operativos sin afectar el alcance ni la calidad de las intervenciones.</t>
  </si>
  <si>
    <t>Se evidencia que para la vigencia 2025 se han desarrollado un total de seis (6) actividades, y/o acciones de bienestar mientras que en el mismo período del año 2024 no se había ejecutado ninguna. Esta diferencia responde a que, para esa fecha en 2024, no se contaba aún con un contrato en ejecución que permitiera la implementación del Plan de Bienestar, lo cual explica la aparente variación como un incremento. Más que un aumento en la programación, esta diferencia refleja una mejora en los tiempos de gestión y ejecución para la presente vigencia.</t>
  </si>
  <si>
    <t>-$      9.408.572</t>
  </si>
  <si>
    <t xml:space="preserve"> $        142.099.751</t>
  </si>
  <si>
    <t>Durante el segundo semestre de la vigencia 2025, se dio continuidad a las acciones implementadas en el marco de las medidas de austeridad para el componente de bienestar institucional, manteniendo el enfoque de optimización del gasto y eficiencia operativa. Las actividades se desarrollaron de manera conjunta y consolidada, priorizando eventos de carácter masivo y reduciendo la realización de jornadas independientes, lo cual permitió racionalizar recursos y evitar la duplicidad de costos. Asimismo, se fortaleció el uso de formularios electrónicos y plataformas digitales para los procesos de inscripción, registro y convocatoria, disminuyendo el uso de materiales impresos y mejorando la gestión de los participantes. Adicionalmente, los eventos se organizaron de forma breve y focalizada, eliminando actividades no esenciales y optimizando los tiempos de ejecución, sin afectar el alcance ni la calidad de las intervenciones. Cabe resaltar que, a diferencia de la vigencia 2024, en la cual el contrato de bienestar inició con posterioridad al mes de junio, en 2025 dicho contrato se suscribió desde el mes de febrero, permitiendo una mayor ejecución durante el periodo reportado</t>
  </si>
  <si>
    <t>Al comparar la ejecución del rubro de bienestar entre las vigencias 2024 y 2025, se evidencia un incremento en la ejecución presupuestal, al pasar de $132.691.179 en 2024 a $244.113.444 en 2025. Esta variación se explica principalmente por el diferente momento de inicio del contrato de bienestar, teniendo en cuenta que en 2024 el contrato se suscribió con posterioridad al mes de junio, mientras que en 2025 inició desde el mes de febrero, lo que permitió una mayor ejecución de actividades. En este sentido, el incremento no obedece a un aumento en el gasto per se, sino a una mejora en los tiempos de gestión y ejecución, manteniendo la estrategia de consolidación de actividades y uso eficiente de los recursos, en coherencia con el Plan de Austeridad Institucional.
Adicionalmente, si bien durante la vigencia 2024 se registró un mayor número de actividades de bienestar, actos y conmemoraciones, estas se desarrollaron de manera más dispersa, lo cual generó un mayor impacto presupuestal. Para la vigencia 2025, aun cuando se ejecutó un menor número de actividades, estas fueron consolidadas, articuladas y optimizadas, permitiendo una reducción del gasto total y una mayor eficiencia en el uso de los recursos públicos, sin afectar el alcance ni la participación de los(as) funcionarios(as)</t>
  </si>
  <si>
    <t>En lo correspondiente a eventos y conmemoraciones, al 30 de junio de la vigencia se han desarrollado un total de siete (7) actividades, en reconocimiento de fechas significativas como el Día del Hombre, Día de la Mujer, Día de la Secretaria, Día del Conductor, celebraciones mensuales de cumpleaños, Día del Padre y Día de la Madre. Estas actividades se han llevado a cabo en cumplimiento de las acciones propuestas para garantizar austeridad del gasto, consolidando celebraciones en eventos conjuntos, lo que ha permitido compartir gastos asociados a catering, logística, personal de apoyo y demás recursos operativos. Asimismo, se ha implementado el uso de formularios electrónicos y plataformas digitales para las convocatorias, inscripciones y registros, eliminando el uso de materiales impresos y optimizando la gestión de los participantes. Cabe destacar que algunas actividades se han organizado de manera interinstitucional con el Departamento Administrativo del Servicio Civil Distrital (DASCD), lo que ha permitido fortalecer alianzas y evitar costos adicionales, manteniendo el impacto y la participación de los(as) funcionarios(as).</t>
  </si>
  <si>
    <t>Se observa que al 30 de junio de 2025 se han desarrollado siete (7) actividades, mientras que en el mismo período del año 2024 no se había ejecutado ninguna. Esta diferencia obedece a que durante el primer semestre de 2024 no se contaba con un contrato en ejecución que permitiera la implementación de las acciones del Plan de Bienestar. Si bien esto puede interpretarse como un incremento frente al año anterior, es importante aclarar que este comportamiento se verá reflejado de manera más precisa al cierre de la vigencia, en diciembre. Lo que sí puede evidenciarse desde ya es un mayor cumplimiento de las actividades programadas en los tiempos establecidos, lo cual responde a una mejor planeación, mayor oportunidad en los procesos contractuales y el compromiso por mantener las acciones institucionales bajo criterios de eficiencia y austeridad.</t>
  </si>
  <si>
    <t>-$      5.014.501</t>
  </si>
  <si>
    <t xml:space="preserve"> $        163.749.965</t>
  </si>
  <si>
    <t>Durante el segundo semestre de la vigencia 2025, el rubro de eventos y conmemoraciones presentó una ejecución de $96.432.717, correspondiente al desarrollo de actividades institucionales orientadas al reconocimiento de fechas significativas y al fortalecimiento de espacios de integración para los(as) funcionarios(as). Estas actividades se desarrollaron bajo criterios de austeridad, optimización y eficiencia del gasto, priorizando la realización conjunta de eventos, lo que permitió compartir costos asociados a logística, catering, personal de apoyo y demás recursos operativos.
Adicionalmente, se continuó con el uso de formularios electrónicos y plataformas digitales para las convocatorias, inscripciones y registros, reduciendo el uso de materiales impresos y optimizando la gestión de los participantes. Cabe resaltar que durante los meses de enero y febrero no se registró ejecución, debido a que el contrato para la realización de estas actividades inició en el mes de marzo de 2025. Así mismo, algunas actividades se desarrollaron de manera interinstitucional con el Departamento Administrativo del Servicio Civil Distrital (DASCD), lo que permitió fortalecer alianzas estratégicas y evitar costos adicionales, manteniendo el impacto de las actividades sin afectar los lineamientos de austeridad del gasto.</t>
  </si>
  <si>
    <t>Al comparar la ejecución del rubro de eventos y conmemoraciones entre las vigencias 2024 y 2025, se evidencia que en 2024 se ejecutaron $158.735.464, mientras que para la vigencia 2025 el valor total ejecutado asciende a $99.065.541, de los cuales $96.432.717 corresponden al segundo semestre. Este comportamiento refleja una reducción en la ejecución presupuestal frente a la vigencia anterior, lo cual evidencia la aplicación efectiva de las medidas de austeridad del gasto.
Si bien durante la vigencia 2024 se desarrolló un mayor número de actividades de bienestar, actos y conmemoraciones, estas se realizaron de manera más dispersa, generando un mayor impacto presupuestal. Para la vigencia 2025, aun cuando se ejecutó un menor número de actividades, estas se desarrollaron de forma consolidada, articulada y planificada, lo que permitió optimizar recursos y evitar la duplicidad de costos. Así mismo, esta mayor eficiencia responde a una mejor planeación y a una mayor oportunidad en los procesos contractuales, teniendo en cuenta que durante el primer semestre de 2024 no se contaba con contrato en ejecución para el desarrollo de estas actividades. En consecuencia, los resultados del segundo semestre de 2025 evidencian un uso más eficiente de los recursos públicos, manteniendo el cumplimiento de los objetivos institucionales bajo criterios de eficiencia y austeridad.</t>
  </si>
  <si>
    <t>Fondos Educativos</t>
  </si>
  <si>
    <t xml:space="preserve">Actualmente, el FONCEP cuenta con una asignación presupuestal propia destinada a la ejecución de su Plan Institucional de Capacitación (PIC); no obstante, no dispone de recursos asignados específicamente para promover la capacitación formal de sus empleados públicos ni de sus hijos en el marco de los Programas de Bienestar e Incentivos a través del Fondo Educativo en Administración de Recursos para Capacitación Educativa de los Empleados Públicos del Distrito Capital – FRADEC, ni del Fondo Educativo del Distrito para hijos de empleados – FEDHE. </t>
  </si>
  <si>
    <t>No se evidencian variaciones entre las vigencias 2024 y 2025. En ambos períodos, el FONCEP no ha contado con recursos asignados específicamente para la promoción de educación formal de los(as) servidores(as) públicos(as) ni de sus hijos(as) a través de los mecanismos ofrecidos por el Distrito, como el FRADEC y el FEDHE. La entidad ha continuado ejecutando su Plan Institucional de Capacitación (PIC) con recursos propios, enfocados en procesos de formación institucional y desarrollo de competencias laborales. Por tanto, el comportamiento de este componente permanece constante en ambas vigencias, sin ejecución de recursos a través de los fondos educativos mencionados.</t>
  </si>
  <si>
    <t>Durante el segundo semestre de la vigencia 2025, el FONCEP continuó contando con una asignación presupuestal propia destinada a la ejecución de su Plan Institucional de Capacitación (PIC); sin embargo, no dispuso de recursos asignados específicamente para la promoción de educación formal de los(as) empleados(as) públicos(as) ni de sus hijos(as), en el marco de los Programas de Bienestar e Incentivos a través del Fondo Educativo en Administración de Recursos para Capacitación Educativa de los Empleados Públicos del Distrito Capital – FRADEC, ni del Fondo Educativo del Distrito para hijos de empleados – FEDHE. En consecuencia, durante el periodo evaluado no se registró ejecución presupuestal asociada a estos fondos.</t>
  </si>
  <si>
    <t>No se evidencian variaciones entre las vigencias 2024 y 2025 en lo correspondiente al rubro de fondos educativos. En ambos periodos, el FONCEP no contó con recursos asignados específicamente para la promoción de educación formal de los(as) servidores(as) públicos(as) ni de sus hijos(as) a través de los mecanismos ofrecidos por el Distrito, tales como el FRADEC y el FEDHE. La Entidad continuó ejecutando su Plan Institucional de Capacitación (PIC) con recursos propios, orientados al fortalecimiento de competencias laborales e institucionales. En consecuencia, el comportamiento de este componente se mantiene constante en ambas vigencias, sin ejecución de recursos a través de los fondos educativos mencionados.</t>
  </si>
  <si>
    <t>Servicios Administrativos</t>
  </si>
  <si>
    <t>Telefonía fija + Celular</t>
  </si>
  <si>
    <t xml:space="preserve">ADMINISTRATIVA </t>
  </si>
  <si>
    <t>Durante este semestre, el comportamiento del gasto estuvo influenciado por las gestiones adelantadas con el proveedor del servicio. Gracias a compensaciones y ajustes por interrupciones técnicas, así como a la aplicación de descuentos institucionales, el gasto fue controlado y no representó una carga significativa para el presupuesto.</t>
  </si>
  <si>
    <t>Se evidenció una reducción significativa en el gasto del servicio, pasando de $7.624.610 en 2024 a $2.349.430 en 2025. Este comportamiento se debe a las gestiones realizadas ante el proveedor ETB, que derivaron en la aplicación de compensaciones, emisión de facturas en valor cero y descuentos permanentes. El resultado del indicador fue del  69%, ampliamente superior a la meta establecida.</t>
  </si>
  <si>
    <t>Durante el segundo semestre de 2025, el comportamiento del gasto en telefonía estuvo influenciado por la normalización del servicio y de los ciclos de facturación, luego de las afectaciones técnicas presentadas en periodos anteriores. En este semestre se evidencia facturación continua entre agosto y diciembre; no obstante, en el mes de julio se registra un valor en $0, debido a la aplicación de compensaciones y ajustes administrativos reconocidos por el proveedor, los cuales absorbieron el valor facturado del periodo.
Este comportamiento refleja la normalización gradual del servicio, luego de las afectaciones técnicas presentadas en periodos anteriores y de la aplicación de ajustes y compensaciones por parte del proveedor asi como los controles que permitieron mantener el consumo dentro de parámetros razonables, sin ampliación de líneas ni modificaciones en las condiciones del servicio.</t>
  </si>
  <si>
    <t>En el segundo semestre de 2024 (julio a diciembre), el gasto en telefonía ascendió a $2.419.307, concentrado en los meses de julio ($1.544.657) y agosto ($874.650), dado que entre septiembre y diciembre de 2024 no se generó facturación como consecuencia de las fallas en la prestación del servicio y de los procesos de compensación y reliquidación adelantados con el proveedor.
Para el segundo semestre de 2025 (julio a diciembre), el gasto total fue de $6.775.940, registrándose facturación regular entre agosto y diciembre. Lo anterior representa una variación absoluta de $4.356.633, equivalente a un incremento aproximado del 180% frente al mismo periodo de 2024.
Este incremento se explica principalmente por la reanudación de la facturación regular del servicio en 2025, una vez superadas las afectaciones técnicas que impactaron el comportamiento del gasto en 2024, y no obedece a un aumento en la capacidad contratada ni a la ampliación del servicio, manteniéndose las mismas condiciones técnicas y operativas del sistema de telefonía fija de la entidad.</t>
  </si>
  <si>
    <t>Vehiculos</t>
  </si>
  <si>
    <t>ADMINISTRATIVA</t>
  </si>
  <si>
    <t>La ejecución presupuestal en este rubro estuvo asociada al desarrollo del plan de mantenimiento preventivo programado. La atención oportuna de requerimientos técnicos permitió preservar las condiciones mecánicas de los vehículos y asegurar su disponibilidad para las actividades de la entidad.</t>
  </si>
  <si>
    <r>
      <rPr>
        <sz val="10"/>
        <color rgb="FF000000"/>
        <rFont val="Calibri"/>
      </rPr>
      <t xml:space="preserve">El gasto aumentó de $3.145.200 a $7.145.483, reflejando una mayor ejecución del plan preventivo. Aunque representa un resultado del indicador del </t>
    </r>
    <r>
      <rPr>
        <b/>
        <sz val="10"/>
        <color rgb="FF000000"/>
        <rFont val="Calibri"/>
      </rPr>
      <t>-127%</t>
    </r>
    <r>
      <rPr>
        <sz val="10"/>
        <color rgb="FF000000"/>
        <rFont val="Calibri"/>
      </rPr>
      <t>, esta inversión busca reducir futuros gastos correctivos y mejorar la disponibilidad de la flota institucional.</t>
    </r>
  </si>
  <si>
    <t>Durante el segundo semestre de 2025, la ejecución del gasto en mantenimiento vehicular estuvo asociada al desarrollo del plan de mantenimiento preventivo, concentrándose principalmente en los meses de agosto, septiembre y noviembre. En los meses de julio, octubre y diciembre de 2025 no se registró ejecución presupuestal por este concepto, lo cual obedece a la programación y atención puntual de los requerimientos técnicos durante el semestre.
Las actividades ejecutadas permitieron garantizar la disponibilidad operativa de la flota, así como preservar las condiciones mecánicas de los vehículos institucionales, en coherencia con la planeación establecida.</t>
  </si>
  <si>
    <t>En el segundo semestre de 2024 (julio a diciembre), el gasto en mantenimiento vehicular ascendió a $15.568.938, concentrándose exclusivamente en el mes de diciembre, sin ejecución registrada en los meses anteriores del semestre.
Para el segundo semestre de 2025, el gasto total fue de $14.476.875, distribuido principalmente en los meses de agosto ($6.181.886), septiembre ($2.645.613) y noviembre ($5.649.376).
La comparación entre ambos periodos evidencia una disminución absoluta de $1.092.063, equivalente a una reducción aproximada del 7% en el gasto, asociada a una mejor distribución de las actividades de mantenimiento preventivo a lo largo del semestre, evitando concentraciones atípicas del gasto en un solo mes.</t>
  </si>
  <si>
    <r>
      <rPr>
        <sz val="11"/>
        <color rgb="FF000000"/>
        <rFont val="Calibri"/>
      </rPr>
      <t xml:space="preserve">Combustible
</t>
    </r>
    <r>
      <rPr>
        <b/>
        <sz val="11"/>
        <color rgb="FF000000"/>
        <rFont val="Calibri"/>
      </rPr>
      <t>Nota: para este componente la Entidad tiene establecido un tope mensual por vehículo.</t>
    </r>
  </si>
  <si>
    <t>El uso de vehículos institucionales aumentó debido a la dinámica operativa del primer semestre. Las actividades y el acompañamiento a procesos misionales generaron una mayor demanda de combustible, reflejada en los valores ejecutados. Se mantuvieron los mecanismos de control establecidos para su seguimiento.</t>
  </si>
  <si>
    <r>
      <rPr>
        <sz val="10"/>
        <color rgb="FF000000"/>
        <rFont val="Calibri"/>
      </rPr>
      <t>El gasto por este concepto aumentó de $4.968.014 en 2024 a $8.109.872 en 2025, explicado principalmente por el incremento en la operación institucional y el número de desplazamientos. Aunque se han implementado controles (GPS, chips, topes), el resultado fue negativo en términos de austeridad (</t>
    </r>
    <r>
      <rPr>
        <b/>
        <sz val="10"/>
        <color rgb="FF000000"/>
        <rFont val="Calibri"/>
        <scheme val="minor"/>
      </rPr>
      <t>-63%</t>
    </r>
    <r>
      <rPr>
        <sz val="10"/>
        <color rgb="FF000000"/>
        <rFont val="Calibri"/>
        <scheme val="minor"/>
      </rPr>
      <t>), lo cual sugiere fortalecer las medidas actuales.</t>
    </r>
  </si>
  <si>
    <t>Durante el segundo semestre de 2025, el consumo de combustible estuvo asociado a la dinámica operativa de la entidad, reflejada en una mayor demanda de desplazamientos para el acompañamiento de actividades misionales y administrativas. El comportamiento del gasto muestra consistencia entre el consumo de galones y los valores ejecutados, evidenciando un uso alineado con las necesidades operativas del periodo.
Durante el semestre se mantuvieron los mecanismos de control y seguimiento del consumo, tales como el uso de GPS y topes establecidos, los cuales permitieron monitorear de manera permanente la utilización de los vehículos institucionales.</t>
  </si>
  <si>
    <t>En el segundo semestre de 2024 (julio a diciembre), el gasto por concepto de combustible ascendió a $5.071.188, con un consumo total de 392 galones.
Para el segundo semestre de 2025 (julio a diciembre), el gasto registrado fue de $7.214.631, con un consumo de 520,74 galones.
La comparación entre ambos periodos refleja un incremento absoluto de $2.143.443, equivalente a un aumento aproximado del 42% en el valor ejecutado, acompañado de un incremento del 33% en el consumo de galones. Este comportamiento se explica principalmente por el mayor nivel de operación institucional y la intensificación de los desplazamientos, manteniéndose las condiciones de control y las medidas de seguimiento vigentes para el uso del combustible.</t>
  </si>
  <si>
    <t>Adquisición de vehiculos y maquinaria</t>
  </si>
  <si>
    <t>Número de equipos adquiridos</t>
  </si>
  <si>
    <t xml:space="preserve">Número de impresiones tomadas. </t>
  </si>
  <si>
    <t>El servicio de impresión tuvo una alta demanda debido a exigencias operativas específicas. Entre ellas se encuentran la preparación de expedientes para entes externos, el soporte documental para auditorías, y la atención a requerimientos que implicaron la producción de información en medio físico.</t>
  </si>
  <si>
    <r>
      <rPr>
        <sz val="10"/>
        <color rgb="FF000000"/>
        <rFont val="Calibri"/>
      </rPr>
      <t>Se incrementó el gasto de $27.564.383 a $47.284.335, con un resultado del -43</t>
    </r>
    <r>
      <rPr>
        <b/>
        <sz val="10"/>
        <color rgb="FF000000"/>
        <rFont val="Calibri"/>
      </rPr>
      <t>%</t>
    </r>
    <r>
      <rPr>
        <sz val="10"/>
        <color rgb="FF000000"/>
        <rFont val="Calibri"/>
      </rPr>
      <t xml:space="preserve"> en el indicador. El aumento está asociado al ingreso de contratistas, auditorías externas que exigieron expedientes físicos y comunicaciones obligatorias con anexos impresos.</t>
    </r>
  </si>
  <si>
    <t>Durante el segundo semestre de 2025, el servicio de impresión presentó una alta demanda, asociada al desarrollo de actividades operativas que requirieron la generación de documentos en medio físico. Entre estas se destacan la preparación de expedientes, la atención de requerimientos de auditorías, el soporte documental para entes externos y el cumplimiento de comunicaciones obligatorias con anexos impresos.
El comportamiento del consumo muestra coherencia entre el número de impresiones realizadas y el valor ejecutado, reflejando un uso intensivo del servicio derivado de necesidades institucionales puntuales durante el periodo analizado.</t>
  </si>
  <si>
    <t>En el segundo semestre de 2024 (julio a diciembre), el gasto por concepto de impresión ascendió a $32.384.341, con un total de 154.949 impresiones realizadas.
Para el segundo semestre de 2025, el gasto total fue de $55.274.457, con un volumen de 209.797 impresiones, lo que representa una variación absoluta de $22.890.116, equivalente a un incremento aproximado del 71% en el valor ejecutado, acompañado de un aumento del 35% en el volumen de impresiones.
Este incremento está asociado principalmente a una mayor carga operativa, el ingreso de contratistas, la atención de auditorías externas que exigieron expedientes físicos y el cumplimiento de requerimientos normativos y administrativos que demandaron producción documental en formato impreso.</t>
  </si>
  <si>
    <t>Fotocopiado /Multicppiado</t>
  </si>
  <si>
    <t>El gasto en este componente fue de $1.862.728. Aunque la entidad promueve el uso de medios digitales, la operatividad del semestre exigió reproducciones físicas por requerimientos institucionales, especialmente en el contexto de gestión documental y atención a auditorías.</t>
  </si>
  <si>
    <r>
      <rPr>
        <sz val="10"/>
        <color rgb="FF000000"/>
        <rFont val="Calibri"/>
      </rPr>
      <t xml:space="preserve">El gasto aumentó de $756.789 a $1.862.728, generando un resultado negativo del </t>
    </r>
    <r>
      <rPr>
        <b/>
        <sz val="10"/>
        <color rgb="FF000000"/>
        <rFont val="Calibri"/>
      </rPr>
      <t>-146%</t>
    </r>
    <r>
      <rPr>
        <sz val="10"/>
        <color rgb="FF000000"/>
        <rFont val="Calibri"/>
      </rPr>
      <t>. Las causas están directamente relacionadas con la operatividad institucional del semestre. Se mantienen acciones de control, seguimiento y fomento del uso digital.</t>
    </r>
  </si>
  <si>
    <t>Durante el segundo semestre de 2025, el servicio de fotocopiado presentó un incremento en la demanda, asociado a las necesidades operativas de la entidad. A pesar de que se promueve el uso de medios digitales, durante el periodo fue necesario recurrir a reproducciones físicas para atender requerimientos institucionales, principalmente relacionados con gestión documental, soporte a procesos administrativos y atención de auditorías y solicitudes externas.
El comportamiento del gasto guarda correspondencia con el número de fotocopias realizadas, reflejando que el mayor consumo respondió a necesidades operativas concretas del semestre.</t>
  </si>
  <si>
    <t>En el segundo semestre de 2024 (julio a diciembre), el gasto por concepto de fotocopiado fue de $499.092, con un total de 2.388 fotocopias realizadas.
Para el segundo semestre de 2025, el gasto ascendió a $1.431.633, con un volumen de 5.423 fotocopias, lo que representa una variación absoluta de $932.541, equivalente a un incremento aproximado del 187% en el valor ejecutado, acompañado de un aumento significativo en el número de reproducciones.
Este comportamiento se encuentra directamente relacionado con la mayor carga operativa del semestre, manteniéndose las acciones de control, seguimiento y fomento del uso de medios digitales, en la medida en que la naturaleza de los procesos lo permite.</t>
  </si>
  <si>
    <t>Mantenimiento de Bienes Inmuebles o Muebles</t>
  </si>
  <si>
    <t>Número de mantenimientos</t>
  </si>
  <si>
    <t>Publicidad Distrital</t>
  </si>
  <si>
    <t>COMUNICACIONES</t>
  </si>
  <si>
    <t xml:space="preserve">El Foncep y el área de Comunicaciones y Servicio al Ciudadano no ha realizado edición, impresión, reproducción o publicación de avisos, informes, folletos o textos institucionales, piezas de comunicación, tales como avisos, folletos, cuadernillos, </t>
  </si>
  <si>
    <t>El Foncep y el área de Comunicaciones y Servicio al Ciudadano no ha realizado contratos de publicidad y/o propaganda personalizada (agendas, almanaques, libretas, pocillos, vasos, esferos, regalos corporativos, souvenir o recuerdos</t>
  </si>
  <si>
    <t>El Foncep y el área de Comunicaciones y Servicio al Ciudadano no ha realizado suscripciones físicas</t>
  </si>
  <si>
    <t>El Foncep, desde el área de comunicaciones y Servicio al Ciudadano no ha realizado suscripciones electrónicas.</t>
  </si>
  <si>
    <t>Se ejecutaron $84.674.610 en consumo de energía eléctrica. Este valor evidencia un uso racional del recurso, gracias a campañas de sensibilización, seguimiento mensual, y el uso de luminarias eficientes y acciones contempladas en el PIGA.</t>
  </si>
  <si>
    <r>
      <rPr>
        <sz val="10"/>
        <color rgb="FF000000"/>
        <rFont val="Calibri"/>
      </rPr>
      <t>Se logró una importante reducción en el gasto, de $153.732.380 en 2024 a $84.674.610 en 2025, con una disminución en el consumo de energía. El resultado del indicador fue del 45</t>
    </r>
    <r>
      <rPr>
        <b/>
        <sz val="10"/>
        <color rgb="FF000000"/>
        <rFont val="Calibri"/>
      </rPr>
      <t>%</t>
    </r>
    <r>
      <rPr>
        <sz val="10"/>
        <color rgb="FF000000"/>
        <rFont val="Calibri"/>
      </rPr>
      <t>, asociado a campañas internas de ahorro, uso de tecnología eficiente y buenas prácticas de consumo.</t>
    </r>
  </si>
  <si>
    <t>Durante el segundo semestre de 2025, el consumo de energía eléctrica evidencia un comportamiento controlado, con una disminución en el consumo de kilovatios frente al mismo periodo del año anterior, reflejando la continuidad de las medidas de uso racional del recurso. El gasto del semestre presenta variaciones mensuales, particularmente en el mes de octubre, asociadas a ajustes en la facturación; no obstante, el consumo en kWh se mantiene dentro de rangos consistentes con la operación habitual de la entidad.
Las acciones implementadas, tales como el seguimiento mensual al consumo, el uso de luminarias eficientes y las medidas contempladas en el PIGA, han contribuido a optimizar el uso del servicio durante el periodo analizado.</t>
  </si>
  <si>
    <t>En el segundo semestre de 2024 (julio a diciembre), el gasto por concepto de energía eléctrica ascendió a $126.528.328, con un consumo total de 147.133 kWh.
Para el segundo semestre de 2025, el valor ejecutado fue de $129.812.028, con un consumo de 140.654 kWh.
La comparación entre ambos periodos evidencia un incremento absoluto de $3.283.700 en el valor facturado, equivalente a un aumento aproximado del 2,6%, mientras que el consumo de energía presenta una reducción de 6.479 kWh, correspondiente a una disminución aproximada del 4,4%. Este comportamiento indica que, a pesar de las variaciones tarifarias y de facturación, se mantiene un uso más eficiente del recurso energético durante 2025 frente al mismo semestre de 2024.</t>
  </si>
  <si>
    <t>FINANCIERA</t>
  </si>
  <si>
    <t>La entidad determinó la disminucion de los gastos no esenciales, por lo cual no se aperturó la caja menor para la vigencia 2025, ahorrando el 100% de los recursos con respecto al mismo periodo del año anterior.</t>
  </si>
  <si>
    <t>Con la no apertura dela caja menor se impactó el indicador de austeridad en un 100% con respecto al primer semestre de la vigencia 2024, (2024 I Semestre $ 1,817,359- 2025 I Semestre $0) esto debido a la decisión de no abrir la caja menor para la vigencia 2025, alineandose la Entidad con políticas de austeridad destinadas a optimizar el uso de recursos financieros y buscando eliminar gastos menores.</t>
  </si>
  <si>
    <t>Con la no apertura de la caja menor se impactó el indicador de austeridad en un 100% respecto al segundo semestre de la vigencia 2024 (2024 II Semestre: $275,400 – 2025 II Semestre: $0). Esto se debe a la decisión de no habilitar caja menor para la vigencia 2025, alineando a la Entidad con las políticas de austeridad orientadas a optimizar el uso de los recursos financieros y eliminar gastos menores</t>
  </si>
  <si>
    <t xml:space="preserve">En 2024, la entidad ejecutó $2,092,759 en gastos por caja menor (primer semestre: $1,817,359, segundo semestre: $275,400). Para 2025, se decidió no habilitar caja menor, logrando una reducción del 100% en estos gastos. 
Esta medida responde a las políticas de austeridad, orientadas a optimizar recursos, eliminar gastos menores y fortalecer el control presupuestal. El cambio refleja una gestión eficiente, transparente y alineada con principios de sostenibilidad financiera impactando en el ahorro y optimizacion del presupuesto.
</t>
  </si>
  <si>
    <t>_________________________________________</t>
  </si>
  <si>
    <t xml:space="preserve">               JACKELINE DE LEÓN WILLIS</t>
  </si>
  <si>
    <t xml:space="preserve">            Subdirectora Financiera y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</si>
</sst>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2" formatCode="_-&quot;$&quot;\ * #,##0_-;\-&quot;$&quot;\ * #,##0_-;_-&quot;$&quot;\ * &quot;-&quot;_-;_-@_-"/>
    <numFmt numFmtId="44" formatCode="_-&quot;$&quot;\ * #,##0.00_-;\-&quot;$&quot;\ * #,##0.00_-;_-&quot;$&quot;\ * &quot;-&quot;??_-;_-@_-"/>
    <numFmt numFmtId="43" formatCode="_-* #,##0.00_-;\-* #,##0.00_-;_-* &quot;-&quot;??_-;_-@_-"/>
    <numFmt numFmtId="164" formatCode="_-* #,##0_-;\-* #,##0_-;_-* &quot;-&quot;??_-;_-@_-"/>
    <numFmt numFmtId="165" formatCode="&quot;$&quot;\ #,##0"/>
    <numFmt numFmtId="166" formatCode="_-* #,##0.0000_-;\-* #,##0.0000_-;_-* &quot;-&quot;??_-;_-@_-"/>
    <numFmt numFmtId="167" formatCode="_-&quot;$&quot;\ * #,##0_-;\-&quot;$&quot;\ * #,##0_-;_-&quot;$&quot;\ * &quot;-&quot;??_-;_-@_-"/>
    <numFmt numFmtId="168" formatCode="_-[$$-240A]\ * #,##0_-;\-[$$-240A]\ * #,##0_-;_-[$$-240A]\ * &quot;-&quot;?_-;_-@_-"/>
    <numFmt numFmtId="169" formatCode="_-[$$-409]* #,##0.00_ ;_-[$$-409]* \-#,##0.00\ ;_-[$$-409]* &quot;-&quot;??_ ;_-@_ "/>
    <numFmt numFmtId="170" formatCode="_-[$$-240A]\ * #,##0_-;\-[$$-240A]\ * #,##0_-;_-[$$-240A]\ * &quot;-&quot;_-;_-@_-"/>
  </numFmts>
  <fonts count="36" x14ac:knownFonts="1">
    <font>
      <sz val="11"/>
      <color theme="1"/>
      <name val="Calibri"/>
      <family val="2"/>
      <scheme val="minor"/>
    </font>
    <font>
      <b/>
      <sz val="11"/>
      <color theme="8" tint="-0.249977111117893"/>
      <name val="Calibri"/>
      <family val="2"/>
      <scheme val="minor"/>
    </font>
    <font>
      <sz val="11"/>
      <color theme="1"/>
      <name val="Calibri"/>
      <family val="2"/>
      <scheme val="minor"/>
    </font>
    <font>
      <sz val="11"/>
      <color rgb="FF006100"/>
      <name val="Calibri"/>
      <family val="2"/>
      <scheme val="minor"/>
    </font>
    <font>
      <sz val="11"/>
      <name val="Calibri"/>
      <family val="2"/>
      <scheme val="minor"/>
    </font>
    <font>
      <b/>
      <sz val="11"/>
      <color rgb="FF000000"/>
      <name val="Calibri"/>
      <family val="2"/>
      <scheme val="minor"/>
    </font>
    <font>
      <b/>
      <sz val="11"/>
      <color rgb="FF333333"/>
      <name val="Calibri"/>
      <family val="2"/>
      <scheme val="minor"/>
    </font>
    <font>
      <b/>
      <sz val="24"/>
      <color theme="8" tint="-0.249977111117893"/>
      <name val="Calibri"/>
      <family val="2"/>
      <scheme val="minor"/>
    </font>
    <font>
      <b/>
      <sz val="11"/>
      <color theme="3"/>
      <name val="Calibri"/>
      <family val="2"/>
      <scheme val="minor"/>
    </font>
    <font>
      <sz val="11"/>
      <color theme="0" tint="-0.499984740745262"/>
      <name val="Calibri"/>
      <family val="2"/>
      <scheme val="minor"/>
    </font>
    <font>
      <b/>
      <sz val="11"/>
      <color theme="1"/>
      <name val="Calibri"/>
      <family val="2"/>
      <scheme val="minor"/>
    </font>
    <font>
      <b/>
      <sz val="11"/>
      <name val="Calibri"/>
      <family val="2"/>
      <scheme val="minor"/>
    </font>
    <font>
      <b/>
      <sz val="9"/>
      <color indexed="81"/>
      <name val="Tahoma"/>
      <family val="2"/>
    </font>
    <font>
      <b/>
      <i/>
      <sz val="11"/>
      <color theme="1"/>
      <name val="Calibri"/>
      <family val="2"/>
      <scheme val="minor"/>
    </font>
    <font>
      <sz val="8"/>
      <name val="Calibri"/>
      <family val="2"/>
      <scheme val="minor"/>
    </font>
    <font>
      <sz val="11"/>
      <color rgb="FF000000"/>
      <name val="Calibri"/>
      <family val="2"/>
    </font>
    <font>
      <b/>
      <sz val="11"/>
      <color rgb="FF305496"/>
      <name val="Calibri"/>
      <family val="2"/>
    </font>
    <font>
      <b/>
      <sz val="11"/>
      <color rgb="FFFF0000"/>
      <name val="Calibri"/>
      <family val="2"/>
      <scheme val="minor"/>
    </font>
    <font>
      <sz val="11"/>
      <color theme="1"/>
      <name val="Verdana"/>
      <family val="2"/>
    </font>
    <font>
      <b/>
      <sz val="14"/>
      <color rgb="FF333333"/>
      <name val="Calibri"/>
      <family val="2"/>
      <scheme val="minor"/>
    </font>
    <font>
      <b/>
      <sz val="14"/>
      <color theme="1"/>
      <name val="Calibri"/>
      <family val="2"/>
      <scheme val="minor"/>
    </font>
    <font>
      <sz val="10"/>
      <color theme="1"/>
      <name val="Calibri"/>
      <family val="2"/>
      <scheme val="minor"/>
    </font>
    <font>
      <sz val="10"/>
      <color theme="1"/>
      <name val="Calibri"/>
      <family val="2"/>
    </font>
    <font>
      <sz val="10"/>
      <color rgb="FF000000"/>
      <name val="Calibri"/>
    </font>
    <font>
      <b/>
      <sz val="10"/>
      <color rgb="FF000000"/>
      <name val="Calibri"/>
    </font>
    <font>
      <b/>
      <sz val="36"/>
      <color theme="8" tint="-0.249977111117893"/>
      <name val="Calibri"/>
      <family val="2"/>
      <scheme val="minor"/>
    </font>
    <font>
      <b/>
      <sz val="12"/>
      <color theme="0" tint="-0.499984740745262"/>
      <name val="Calibri"/>
      <family val="2"/>
      <scheme val="minor"/>
    </font>
    <font>
      <sz val="9"/>
      <color theme="1"/>
      <name val="Calibri"/>
      <family val="2"/>
    </font>
    <font>
      <sz val="8"/>
      <color rgb="FF000000"/>
      <name val="Calibri"/>
    </font>
    <font>
      <b/>
      <sz val="11"/>
      <name val="Calibri"/>
      <family val="2"/>
    </font>
    <font>
      <sz val="11"/>
      <name val="Calibri"/>
      <family val="2"/>
    </font>
    <font>
      <sz val="10"/>
      <color rgb="FF000000"/>
      <name val="Calibri"/>
      <family val="2"/>
    </font>
    <font>
      <sz val="11"/>
      <color rgb="FF000000"/>
      <name val="Calibri"/>
    </font>
    <font>
      <b/>
      <sz val="11"/>
      <color rgb="FF000000"/>
      <name val="Calibri"/>
    </font>
    <font>
      <b/>
      <sz val="10"/>
      <color rgb="FF000000"/>
      <name val="Calibri"/>
      <scheme val="minor"/>
    </font>
    <font>
      <sz val="10"/>
      <color rgb="FF000000"/>
      <name val="Calibri"/>
      <scheme val="minor"/>
    </font>
  </fonts>
  <fills count="2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C6EFCE"/>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DDEBF7"/>
        <bgColor indexed="64"/>
      </patternFill>
    </fill>
    <fill>
      <patternFill patternType="solid">
        <fgColor rgb="FFFFF2CC"/>
        <bgColor indexed="64"/>
      </patternFill>
    </fill>
    <fill>
      <patternFill patternType="solid">
        <fgColor rgb="FFFFE699"/>
        <bgColor indexed="64"/>
      </patternFill>
    </fill>
    <fill>
      <patternFill patternType="solid">
        <fgColor rgb="FFB4C6E7"/>
        <bgColor rgb="FF000000"/>
      </patternFill>
    </fill>
    <fill>
      <patternFill patternType="solid">
        <fgColor theme="0"/>
        <bgColor indexed="64"/>
      </patternFill>
    </fill>
    <fill>
      <patternFill patternType="solid">
        <fgColor theme="5"/>
        <bgColor indexed="64"/>
      </patternFill>
    </fill>
    <fill>
      <patternFill patternType="solid">
        <fgColor theme="6" tint="0.59999389629810485"/>
        <bgColor indexed="64"/>
      </patternFill>
    </fill>
    <fill>
      <patternFill patternType="solid">
        <fgColor rgb="FFA7EDE8"/>
        <bgColor indexed="64"/>
      </patternFill>
    </fill>
    <fill>
      <patternFill patternType="solid">
        <fgColor rgb="FFFFFF00"/>
        <bgColor indexed="64"/>
      </patternFill>
    </fill>
    <fill>
      <patternFill patternType="solid">
        <fgColor rgb="FFFFFFFF"/>
        <bgColor rgb="FF000000"/>
      </patternFill>
    </fill>
    <fill>
      <patternFill patternType="solid">
        <fgColor rgb="FFDDEBF7"/>
        <bgColor rgb="FF000000"/>
      </patternFill>
    </fill>
  </fills>
  <borders count="100">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diagonal/>
    </border>
    <border>
      <left style="thin">
        <color theme="4" tint="0.39994506668294322"/>
      </left>
      <right style="thin">
        <color theme="4" tint="0.39994506668294322"/>
      </right>
      <top/>
      <bottom/>
      <diagonal/>
    </border>
    <border>
      <left style="thin">
        <color theme="4" tint="0.39994506668294322"/>
      </left>
      <right style="thin">
        <color theme="4" tint="0.39994506668294322"/>
      </right>
      <top/>
      <bottom style="thin">
        <color theme="4" tint="0.39994506668294322"/>
      </bottom>
      <diagonal/>
    </border>
    <border>
      <left style="medium">
        <color theme="4" tint="0.399914548173467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medium">
        <color theme="4" tint="0.39991454817346722"/>
      </bottom>
      <diagonal/>
    </border>
    <border>
      <left style="medium">
        <color theme="4" tint="0.39991454817346722"/>
      </left>
      <right style="thin">
        <color theme="4" tint="0.39994506668294322"/>
      </right>
      <top/>
      <bottom style="thin">
        <color theme="4" tint="0.39994506668294322"/>
      </bottom>
      <diagonal/>
    </border>
    <border>
      <left style="medium">
        <color theme="4" tint="0.39991454817346722"/>
      </left>
      <right style="thin">
        <color theme="4" tint="0.39994506668294322"/>
      </right>
      <top style="thin">
        <color theme="4" tint="0.39994506668294322"/>
      </top>
      <bottom/>
      <diagonal/>
    </border>
    <border>
      <left style="thin">
        <color theme="4" tint="0.39994506668294322"/>
      </left>
      <right style="thin">
        <color theme="4" tint="0.39994506668294322"/>
      </right>
      <top/>
      <bottom style="medium">
        <color theme="4" tint="0.39991454817346722"/>
      </bottom>
      <diagonal/>
    </border>
    <border>
      <left style="medium">
        <color theme="4" tint="0.39991454817346722"/>
      </left>
      <right style="thin">
        <color theme="4" tint="0.39994506668294322"/>
      </right>
      <top/>
      <bottom/>
      <diagonal/>
    </border>
    <border>
      <left style="medium">
        <color theme="4" tint="0.39991454817346722"/>
      </left>
      <right style="thin">
        <color theme="4" tint="0.39994506668294322"/>
      </right>
      <top/>
      <bottom style="medium">
        <color theme="4" tint="0.39991454817346722"/>
      </bottom>
      <diagonal/>
    </border>
    <border>
      <left style="medium">
        <color theme="4" tint="0.39991454817346722"/>
      </left>
      <right style="medium">
        <color theme="4" tint="0.39991454817346722"/>
      </right>
      <top/>
      <bottom style="thin">
        <color theme="4" tint="0.39994506668294322"/>
      </bottom>
      <diagonal/>
    </border>
    <border>
      <left style="thin">
        <color theme="4" tint="0.39994506668294322"/>
      </left>
      <right/>
      <top/>
      <bottom style="thin">
        <color theme="4" tint="0.39994506668294322"/>
      </bottom>
      <diagonal/>
    </border>
    <border>
      <left style="medium">
        <color theme="4" tint="0.39991454817346722"/>
      </left>
      <right style="medium">
        <color theme="4" tint="0.399914548173467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medium">
        <color theme="4" tint="0.39988402966399123"/>
      </bottom>
      <diagonal/>
    </border>
    <border>
      <left style="medium">
        <color theme="4" tint="0.39991454817346722"/>
      </left>
      <right style="thin">
        <color theme="4" tint="0.39994506668294322"/>
      </right>
      <top style="thin">
        <color theme="4" tint="0.39994506668294322"/>
      </top>
      <bottom style="medium">
        <color theme="4" tint="0.39988402966399123"/>
      </bottom>
      <diagonal/>
    </border>
    <border>
      <left style="thin">
        <color theme="4" tint="0.39994506668294322"/>
      </left>
      <right style="thin">
        <color theme="4" tint="0.39994506668294322"/>
      </right>
      <top style="medium">
        <color theme="4" tint="0.39988402966399123"/>
      </top>
      <bottom style="thin">
        <color theme="4" tint="0.39994506668294322"/>
      </bottom>
      <diagonal/>
    </border>
    <border>
      <left style="thin">
        <color theme="4" tint="0.39994506668294322"/>
      </left>
      <right/>
      <top/>
      <bottom/>
      <diagonal/>
    </border>
    <border>
      <left style="medium">
        <color theme="4" tint="0.39988402966399123"/>
      </left>
      <right/>
      <top style="medium">
        <color theme="4" tint="0.39988402966399123"/>
      </top>
      <bottom style="medium">
        <color theme="4" tint="0.39988402966399123"/>
      </bottom>
      <diagonal/>
    </border>
    <border>
      <left/>
      <right/>
      <top style="medium">
        <color theme="4" tint="0.39988402966399123"/>
      </top>
      <bottom style="medium">
        <color theme="4" tint="0.39988402966399123"/>
      </bottom>
      <diagonal/>
    </border>
    <border>
      <left style="medium">
        <color theme="4" tint="0.39991454817346722"/>
      </left>
      <right style="thin">
        <color theme="4" tint="0.39994506668294322"/>
      </right>
      <top style="medium">
        <color theme="4" tint="0.39988402966399123"/>
      </top>
      <bottom style="thin">
        <color theme="4" tint="0.39994506668294322"/>
      </bottom>
      <diagonal/>
    </border>
    <border>
      <left style="medium">
        <color theme="4" tint="0.39988402966399123"/>
      </left>
      <right style="medium">
        <color theme="4" tint="0.39988402966399123"/>
      </right>
      <top style="thin">
        <color theme="4" tint="0.39994506668294322"/>
      </top>
      <bottom style="thin">
        <color theme="4" tint="0.39994506668294322"/>
      </bottom>
      <diagonal/>
    </border>
    <border>
      <left style="thin">
        <color theme="4" tint="0.39988402966399123"/>
      </left>
      <right style="thin">
        <color theme="4" tint="0.39988402966399123"/>
      </right>
      <top style="thin">
        <color theme="4" tint="0.39988402966399123"/>
      </top>
      <bottom style="thin">
        <color theme="4" tint="0.39988402966399123"/>
      </bottom>
      <diagonal/>
    </border>
    <border>
      <left style="medium">
        <color theme="4" tint="0.39988402966399123"/>
      </left>
      <right style="medium">
        <color theme="4" tint="0.39988402966399123"/>
      </right>
      <top/>
      <bottom style="thin">
        <color theme="4" tint="0.39994506668294322"/>
      </bottom>
      <diagonal/>
    </border>
    <border>
      <left style="medium">
        <color theme="4" tint="0.39988402966399123"/>
      </left>
      <right style="medium">
        <color theme="4" tint="0.39988402966399123"/>
      </right>
      <top style="thin">
        <color theme="4" tint="0.39994506668294322"/>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n">
        <color indexed="64"/>
      </right>
      <top style="thin">
        <color theme="4" tint="0.39997558519241921"/>
      </top>
      <bottom style="thin">
        <color indexed="64"/>
      </bottom>
      <diagonal/>
    </border>
    <border>
      <left style="thin">
        <color indexed="64"/>
      </left>
      <right style="thin">
        <color theme="4" tint="0.39997558519241921"/>
      </right>
      <top style="thin">
        <color theme="4" tint="0.39997558519241921"/>
      </top>
      <bottom style="thin">
        <color indexed="64"/>
      </bottom>
      <diagonal/>
    </border>
    <border>
      <left style="thin">
        <color theme="4" tint="0.39997558519241921"/>
      </left>
      <right style="thin">
        <color indexed="64"/>
      </right>
      <top style="thin">
        <color indexed="64"/>
      </top>
      <bottom style="thin">
        <color theme="4" tint="0.39997558519241921"/>
      </bottom>
      <diagonal/>
    </border>
    <border>
      <left style="thin">
        <color indexed="64"/>
      </left>
      <right style="thin">
        <color theme="4" tint="0.39997558519241921"/>
      </right>
      <top style="thin">
        <color indexed="64"/>
      </top>
      <bottom style="thin">
        <color theme="4" tint="0.39997558519241921"/>
      </bottom>
      <diagonal/>
    </border>
    <border>
      <left/>
      <right style="thin">
        <color theme="4" tint="0.39997558519241921"/>
      </right>
      <top style="thin">
        <color theme="4" tint="0.39997558519241921"/>
      </top>
      <bottom style="thin">
        <color indexed="64"/>
      </bottom>
      <diagonal/>
    </border>
    <border>
      <left/>
      <right style="thin">
        <color theme="4" tint="0.39997558519241921"/>
      </right>
      <top style="thin">
        <color indexed="64"/>
      </top>
      <bottom style="thin">
        <color theme="4" tint="0.39997558519241921"/>
      </bottom>
      <diagonal/>
    </border>
    <border>
      <left style="thin">
        <color theme="4" tint="0.39997558519241921"/>
      </left>
      <right style="thin">
        <color theme="4" tint="0.39997558519241921"/>
      </right>
      <top style="thin">
        <color theme="4" tint="0.39997558519241921"/>
      </top>
      <bottom style="thin">
        <color indexed="64"/>
      </bottom>
      <diagonal/>
    </border>
    <border>
      <left style="thin">
        <color theme="4" tint="0.39997558519241921"/>
      </left>
      <right style="thin">
        <color theme="4" tint="0.39997558519241921"/>
      </right>
      <top style="thin">
        <color indexed="64"/>
      </top>
      <bottom style="thin">
        <color theme="4" tint="0.39997558519241921"/>
      </bottom>
      <diagonal/>
    </border>
    <border>
      <left style="thin">
        <color theme="4" tint="0.39997558519241921"/>
      </left>
      <right/>
      <top/>
      <bottom/>
      <diagonal/>
    </border>
    <border>
      <left style="thin">
        <color theme="4" tint="0.39994506668294322"/>
      </left>
      <right/>
      <top style="medium">
        <color theme="4" tint="0.39991454817346722"/>
      </top>
      <bottom/>
      <diagonal/>
    </border>
    <border>
      <left style="thin">
        <color theme="4" tint="0.39994506668294322"/>
      </left>
      <right style="thin">
        <color theme="4" tint="0.39994506668294322"/>
      </right>
      <top style="medium">
        <color theme="4" tint="0.39988402966399123"/>
      </top>
      <bottom/>
      <diagonal/>
    </border>
    <border>
      <left style="thin">
        <color theme="4" tint="0.39994506668294322"/>
      </left>
      <right style="thin">
        <color theme="4" tint="0.39994506668294322"/>
      </right>
      <top/>
      <bottom style="medium">
        <color theme="4" tint="0.39988402966399123"/>
      </bottom>
      <diagonal/>
    </border>
    <border>
      <left style="thin">
        <color theme="4" tint="0.39994506668294322"/>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diagonal/>
    </border>
    <border>
      <left style="thin">
        <color theme="4" tint="0.39988402966399123"/>
      </left>
      <right/>
      <top style="thin">
        <color theme="4" tint="0.39988402966399123"/>
      </top>
      <bottom style="thin">
        <color theme="4" tint="0.39988402966399123"/>
      </bottom>
      <diagonal/>
    </border>
    <border>
      <left/>
      <right style="thin">
        <color theme="4" tint="0.39988402966399123"/>
      </right>
      <top style="thin">
        <color theme="4" tint="0.39988402966399123"/>
      </top>
      <bottom style="thin">
        <color theme="4" tint="0.39988402966399123"/>
      </bottom>
      <diagonal/>
    </border>
    <border>
      <left/>
      <right/>
      <top style="thin">
        <color theme="4" tint="0.39988402966399123"/>
      </top>
      <bottom style="thin">
        <color theme="4" tint="0.39988402966399123"/>
      </bottom>
      <diagonal/>
    </border>
    <border>
      <left/>
      <right/>
      <top style="thin">
        <color theme="4" tint="0.39988402966399123"/>
      </top>
      <bottom/>
      <diagonal/>
    </border>
    <border>
      <left style="medium">
        <color theme="4" tint="0.39991454817346722"/>
      </left>
      <right style="medium">
        <color theme="4" tint="0.39991454817346722"/>
      </right>
      <top style="thin">
        <color theme="4" tint="0.39994506668294322"/>
      </top>
      <bottom/>
      <diagonal/>
    </border>
    <border>
      <left style="thin">
        <color theme="4" tint="0.39991454817346722"/>
      </left>
      <right/>
      <top style="thin">
        <color theme="4" tint="0.39991454817346722"/>
      </top>
      <bottom style="thin">
        <color theme="4" tint="0.39991454817346722"/>
      </bottom>
      <diagonal/>
    </border>
    <border>
      <left/>
      <right style="medium">
        <color theme="4" tint="0.39991454817346722"/>
      </right>
      <top style="thin">
        <color theme="4" tint="0.39994506668294322"/>
      </top>
      <bottom style="thin">
        <color theme="4" tint="0.39994506668294322"/>
      </bottom>
      <diagonal/>
    </border>
    <border>
      <left style="thin">
        <color theme="4" tint="0.39988402966399123"/>
      </left>
      <right style="thin">
        <color theme="4" tint="0.39994506668294322"/>
      </right>
      <top style="thin">
        <color theme="4" tint="0.39988402966399123"/>
      </top>
      <bottom style="thin">
        <color theme="4" tint="0.39988402966399123"/>
      </bottom>
      <diagonal/>
    </border>
    <border>
      <left style="medium">
        <color theme="4" tint="0.39988402966399123"/>
      </left>
      <right style="medium">
        <color theme="4" tint="0.39988402966399123"/>
      </right>
      <top/>
      <bottom style="thin">
        <color theme="4" tint="0.39988402966399123"/>
      </bottom>
      <diagonal/>
    </border>
    <border>
      <left style="thin">
        <color theme="4" tint="0.39994506668294322"/>
      </left>
      <right/>
      <top style="thin">
        <color theme="4" tint="0.39994506668294322"/>
      </top>
      <bottom style="medium">
        <color theme="4" tint="0.39991454817346722"/>
      </bottom>
      <diagonal/>
    </border>
    <border>
      <left style="thin">
        <color theme="4" tint="0.39985351115451523"/>
      </left>
      <right/>
      <top style="thin">
        <color theme="4" tint="0.39985351115451523"/>
      </top>
      <bottom style="thin">
        <color theme="4" tint="0.39985351115451523"/>
      </bottom>
      <diagonal/>
    </border>
    <border>
      <left style="thin">
        <color theme="4" tint="0.39994506668294322"/>
      </left>
      <right style="thin">
        <color theme="4" tint="0.39994506668294322"/>
      </right>
      <top/>
      <bottom style="thin">
        <color theme="4" tint="0.39988402966399123"/>
      </bottom>
      <diagonal/>
    </border>
    <border>
      <left style="thin">
        <color theme="4" tint="0.39982299264503923"/>
      </left>
      <right/>
      <top style="thin">
        <color theme="4" tint="0.39982299264503923"/>
      </top>
      <bottom style="thin">
        <color theme="4" tint="0.39982299264503923"/>
      </bottom>
      <diagonal/>
    </border>
    <border>
      <left style="thin">
        <color theme="4" tint="0.39976195562608724"/>
      </left>
      <right style="thin">
        <color theme="4" tint="0.39976195562608724"/>
      </right>
      <top style="thin">
        <color theme="4" tint="0.39976195562608724"/>
      </top>
      <bottom style="thin">
        <color theme="4" tint="0.39976195562608724"/>
      </bottom>
      <diagonal/>
    </border>
    <border>
      <left style="thin">
        <color theme="4" tint="0.39979247413556324"/>
      </left>
      <right/>
      <top style="thin">
        <color theme="4" tint="0.39979247413556324"/>
      </top>
      <bottom style="thin">
        <color theme="4" tint="0.39979247413556324"/>
      </bottom>
      <diagonal/>
    </border>
    <border>
      <left style="medium">
        <color theme="4" tint="0.39988402966399123"/>
      </left>
      <right style="thin">
        <color theme="4" tint="0.39988402966399123"/>
      </right>
      <top/>
      <bottom style="thin">
        <color theme="4" tint="0.39988402966399123"/>
      </bottom>
      <diagonal/>
    </border>
    <border>
      <left/>
      <right/>
      <top/>
      <bottom style="thin">
        <color theme="4" tint="0.39988402966399123"/>
      </bottom>
      <diagonal/>
    </border>
    <border>
      <left style="thin">
        <color theme="4" tint="0.39994506668294322"/>
      </left>
      <right/>
      <top style="medium">
        <color theme="4" tint="0.39988402966399123"/>
      </top>
      <bottom style="thin">
        <color theme="4" tint="0.39994506668294322"/>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4" tint="0.39994506668294322"/>
      </left>
      <right/>
      <top style="thin">
        <color theme="4" tint="0.39994506668294322"/>
      </top>
      <bottom style="medium">
        <color theme="4" tint="0.39988402966399123"/>
      </bottom>
      <diagonal/>
    </border>
    <border>
      <left style="thin">
        <color theme="9" tint="-0.249977111117893"/>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
      <left style="thin">
        <color theme="9" tint="-0.249977111117893"/>
      </left>
      <right style="thin">
        <color theme="9" tint="-0.249977111117893"/>
      </right>
      <top/>
      <bottom style="thin">
        <color theme="9" tint="-0.249977111117893"/>
      </bottom>
      <diagonal/>
    </border>
    <border>
      <left style="thin">
        <color rgb="FF000000"/>
      </left>
      <right/>
      <top style="thin">
        <color rgb="FF000000"/>
      </top>
      <bottom style="thin">
        <color rgb="FF000000"/>
      </bottom>
      <diagonal/>
    </border>
    <border>
      <left style="medium">
        <color rgb="FF9BC2E6"/>
      </left>
      <right style="medium">
        <color rgb="FF9BC2E6"/>
      </right>
      <top/>
      <bottom style="thin">
        <color rgb="FF9BC2E6"/>
      </bottom>
      <diagonal/>
    </border>
    <border>
      <left style="thin">
        <color rgb="FF9BC2E6"/>
      </left>
      <right style="thin">
        <color rgb="FF9BC2E6"/>
      </right>
      <top/>
      <bottom style="thin">
        <color rgb="FF9BC2E6"/>
      </bottom>
      <diagonal/>
    </border>
    <border>
      <left style="thin">
        <color indexed="64"/>
      </left>
      <right style="thin">
        <color indexed="64"/>
      </right>
      <top style="thin">
        <color indexed="64"/>
      </top>
      <bottom style="thin">
        <color indexed="64"/>
      </bottom>
      <diagonal/>
    </border>
    <border>
      <left/>
      <right style="thin">
        <color theme="4" tint="0.39994506668294322"/>
      </right>
      <top/>
      <bottom style="thin">
        <color theme="4" tint="0.39994506668294322"/>
      </bottom>
      <diagonal/>
    </border>
    <border>
      <left/>
      <right/>
      <top/>
      <bottom style="thin">
        <color theme="4" tint="0.39994506668294322"/>
      </bottom>
      <diagonal/>
    </border>
    <border>
      <left/>
      <right/>
      <top style="thin">
        <color theme="4" tint="0.39997558519241921"/>
      </top>
      <bottom style="thin">
        <color theme="4" tint="0.39997558519241921"/>
      </bottom>
      <diagonal/>
    </border>
    <border>
      <left/>
      <right style="thin">
        <color theme="4" tint="0.39994506668294322"/>
      </right>
      <top style="thin">
        <color theme="4" tint="0.39994506668294322"/>
      </top>
      <bottom style="thin">
        <color theme="4" tint="0.39994506668294322"/>
      </bottom>
      <diagonal/>
    </border>
    <border>
      <left/>
      <right style="thin">
        <color theme="4" tint="0.39994506668294322"/>
      </right>
      <top style="thin">
        <color theme="4" tint="0.39994506668294322"/>
      </top>
      <bottom/>
      <diagonal/>
    </border>
    <border>
      <left/>
      <right style="thin">
        <color theme="4" tint="0.39994506668294322"/>
      </right>
      <top/>
      <bottom/>
      <diagonal/>
    </border>
    <border>
      <left/>
      <right style="thin">
        <color theme="4" tint="0.39994506668294322"/>
      </right>
      <top style="thin">
        <color theme="4" tint="0.39994506668294322"/>
      </top>
      <bottom style="medium">
        <color theme="4" tint="0.39991454817346722"/>
      </bottom>
      <diagonal/>
    </border>
    <border>
      <left style="thin">
        <color theme="9" tint="-0.249977111117893"/>
      </left>
      <right/>
      <top/>
      <bottom style="thin">
        <color theme="9" tint="-0.249977111117893"/>
      </bottom>
      <diagonal/>
    </border>
    <border>
      <left style="thin">
        <color indexed="64"/>
      </left>
      <right/>
      <top/>
      <bottom/>
      <diagonal/>
    </border>
    <border>
      <left/>
      <right style="thin">
        <color indexed="64"/>
      </right>
      <top/>
      <bottom/>
      <diagonal/>
    </border>
    <border>
      <left style="medium">
        <color theme="4" tint="0.39991454817346722"/>
      </left>
      <right/>
      <top/>
      <bottom style="thin">
        <color theme="4" tint="0.3999450666829432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9" tint="-0.249977111117893"/>
      </right>
      <top/>
      <bottom style="thin">
        <color theme="9" tint="-0.249977111117893"/>
      </bottom>
      <diagonal/>
    </border>
    <border>
      <left/>
      <right style="thin">
        <color theme="9" tint="-0.249977111117893"/>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9BC2E6"/>
      </right>
      <top style="thin">
        <color rgb="FF9BC2E6"/>
      </top>
      <bottom style="thin">
        <color rgb="FF9BC2E6"/>
      </bottom>
      <diagonal/>
    </border>
    <border>
      <left/>
      <right style="thin">
        <color rgb="FF9BC2E6"/>
      </right>
      <top/>
      <bottom style="thin">
        <color rgb="FF9BC2E6"/>
      </bottom>
      <diagonal/>
    </border>
    <border>
      <left/>
      <right/>
      <top style="thin">
        <color rgb="FF9BC2E6"/>
      </top>
      <bottom style="thin">
        <color rgb="FF9BC2E6"/>
      </bottom>
      <diagonal/>
    </border>
    <border>
      <left/>
      <right/>
      <top/>
      <bottom style="thin">
        <color rgb="FF9BC2E6"/>
      </bottom>
      <diagonal/>
    </border>
    <border>
      <left/>
      <right style="medium">
        <color rgb="FF9BC2E6"/>
      </right>
      <top/>
      <bottom style="thin">
        <color rgb="FF9BC2E6"/>
      </bottom>
      <diagonal/>
    </border>
    <border>
      <left style="thin">
        <color rgb="FF9BC2E6"/>
      </left>
      <right/>
      <top/>
      <bottom style="thin">
        <color rgb="FF9BC2E6"/>
      </bottom>
      <diagonal/>
    </border>
  </borders>
  <cellStyleXfs count="6">
    <xf numFmtId="0" fontId="0" fillId="0" borderId="0"/>
    <xf numFmtId="42" fontId="2" fillId="0" borderId="0" applyFont="0" applyFill="0" applyBorder="0" applyAlignment="0" applyProtection="0"/>
    <xf numFmtId="9" fontId="2" fillId="0" borderId="0" applyFont="0" applyFill="0" applyBorder="0" applyAlignment="0" applyProtection="0"/>
    <xf numFmtId="0" fontId="3" fillId="6"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364">
    <xf numFmtId="0" fontId="0" fillId="0" borderId="0" xfId="0"/>
    <xf numFmtId="0" fontId="0" fillId="0" borderId="0" xfId="0" applyAlignment="1">
      <alignment horizontal="left" vertical="center"/>
    </xf>
    <xf numFmtId="0" fontId="0" fillId="2" borderId="3" xfId="0" applyFill="1" applyBorder="1" applyAlignment="1">
      <alignment vertical="center"/>
    </xf>
    <xf numFmtId="0" fontId="0" fillId="2" borderId="0" xfId="0" applyFill="1" applyAlignment="1">
      <alignment vertical="center"/>
    </xf>
    <xf numFmtId="0" fontId="3" fillId="6" borderId="0" xfId="3" applyAlignment="1">
      <alignment horizontal="center" vertical="center"/>
    </xf>
    <xf numFmtId="0" fontId="0" fillId="2" borderId="5" xfId="0" applyFill="1" applyBorder="1" applyAlignment="1">
      <alignment vertical="center"/>
    </xf>
    <xf numFmtId="0" fontId="0" fillId="2" borderId="4" xfId="0" applyFill="1" applyBorder="1" applyAlignment="1">
      <alignment vertical="center"/>
    </xf>
    <xf numFmtId="0" fontId="0" fillId="2" borderId="24" xfId="0" applyFill="1" applyBorder="1" applyAlignment="1">
      <alignment vertical="center"/>
    </xf>
    <xf numFmtId="0" fontId="0" fillId="2" borderId="24" xfId="0" applyFill="1" applyBorder="1" applyAlignment="1">
      <alignment vertical="center" wrapText="1"/>
    </xf>
    <xf numFmtId="9" fontId="0" fillId="2" borderId="14" xfId="2" applyFont="1" applyFill="1" applyBorder="1" applyAlignment="1" applyProtection="1">
      <alignment horizontal="center" vertical="center"/>
      <protection locked="0"/>
    </xf>
    <xf numFmtId="9" fontId="0" fillId="2" borderId="13" xfId="0" applyNumberFormat="1" applyFill="1" applyBorder="1" applyAlignment="1" applyProtection="1">
      <alignment horizontal="center" vertical="center"/>
      <protection locked="0"/>
    </xf>
    <xf numFmtId="9" fontId="0" fillId="2" borderId="14" xfId="2" applyFont="1" applyFill="1" applyBorder="1" applyAlignment="1" applyProtection="1">
      <alignment horizontal="center" vertical="center"/>
    </xf>
    <xf numFmtId="9" fontId="0" fillId="2" borderId="13" xfId="0" applyNumberFormat="1" applyFill="1" applyBorder="1" applyAlignment="1">
      <alignment horizontal="center" vertical="center"/>
    </xf>
    <xf numFmtId="0" fontId="0" fillId="2" borderId="0" xfId="0" applyFill="1" applyProtection="1">
      <protection locked="0"/>
    </xf>
    <xf numFmtId="0" fontId="0" fillId="0" borderId="0" xfId="0" applyProtection="1">
      <protection locked="0"/>
    </xf>
    <xf numFmtId="0" fontId="1" fillId="4" borderId="24" xfId="0" applyFont="1" applyFill="1" applyBorder="1" applyAlignment="1" applyProtection="1">
      <alignment horizontal="right" vertical="center" wrapText="1"/>
      <protection locked="0"/>
    </xf>
    <xf numFmtId="0" fontId="1" fillId="2" borderId="0" xfId="0" applyFont="1" applyFill="1" applyAlignment="1" applyProtection="1">
      <alignment horizontal="center" vertical="center" wrapText="1"/>
      <protection locked="0"/>
    </xf>
    <xf numFmtId="0" fontId="1" fillId="2" borderId="27" xfId="0" applyFont="1" applyFill="1" applyBorder="1" applyAlignment="1" applyProtection="1">
      <alignment horizontal="center" vertical="center" wrapText="1"/>
      <protection locked="0"/>
    </xf>
    <xf numFmtId="0" fontId="1" fillId="10" borderId="37" xfId="0" applyFont="1" applyFill="1" applyBorder="1" applyAlignment="1" applyProtection="1">
      <alignment horizontal="center" vertical="center" wrapText="1"/>
      <protection locked="0"/>
    </xf>
    <xf numFmtId="0" fontId="1" fillId="7" borderId="37" xfId="0" applyFont="1" applyFill="1" applyBorder="1" applyAlignment="1" applyProtection="1">
      <alignment horizontal="center" vertical="center" wrapText="1"/>
      <protection locked="0"/>
    </xf>
    <xf numFmtId="0" fontId="1" fillId="8" borderId="27" xfId="0" applyFont="1" applyFill="1" applyBorder="1" applyAlignment="1" applyProtection="1">
      <alignment horizontal="center" vertical="center" wrapText="1"/>
      <protection locked="0"/>
    </xf>
    <xf numFmtId="42" fontId="0" fillId="0" borderId="5" xfId="1" applyFont="1" applyBorder="1" applyAlignment="1" applyProtection="1">
      <alignment horizontal="right" vertical="center"/>
      <protection locked="0"/>
    </xf>
    <xf numFmtId="0" fontId="4" fillId="0" borderId="1" xfId="0" applyFont="1" applyBorder="1" applyAlignment="1" applyProtection="1">
      <alignment horizontal="left" vertical="center" wrapText="1"/>
      <protection locked="0"/>
    </xf>
    <xf numFmtId="9" fontId="4" fillId="0" borderId="2" xfId="2" applyFont="1" applyBorder="1" applyAlignment="1" applyProtection="1">
      <alignment horizontal="center" vertical="center" wrapText="1"/>
      <protection locked="0"/>
    </xf>
    <xf numFmtId="0" fontId="0" fillId="0" borderId="15" xfId="0" applyBorder="1" applyAlignment="1" applyProtection="1">
      <alignment horizontal="right" vertical="center"/>
      <protection locked="0"/>
    </xf>
    <xf numFmtId="42" fontId="0" fillId="0" borderId="1" xfId="1" applyFont="1" applyBorder="1" applyAlignment="1" applyProtection="1">
      <alignment horizontal="right" vertical="center"/>
      <protection locked="0"/>
    </xf>
    <xf numFmtId="0" fontId="4" fillId="0" borderId="3"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0" fillId="0" borderId="0" xfId="0" applyAlignment="1" applyProtection="1">
      <alignment wrapText="1"/>
      <protection locked="0"/>
    </xf>
    <xf numFmtId="0" fontId="1" fillId="9" borderId="27" xfId="0" applyFont="1" applyFill="1" applyBorder="1" applyAlignment="1" applyProtection="1">
      <alignment horizontal="center" vertical="center" wrapText="1"/>
      <protection locked="0"/>
    </xf>
    <xf numFmtId="0" fontId="1" fillId="11" borderId="27" xfId="0" applyFont="1" applyFill="1" applyBorder="1" applyAlignment="1" applyProtection="1">
      <alignment horizontal="center" vertical="center" wrapText="1"/>
      <protection locked="0"/>
    </xf>
    <xf numFmtId="0" fontId="1" fillId="2" borderId="37" xfId="0" applyFont="1" applyFill="1" applyBorder="1" applyAlignment="1" applyProtection="1">
      <alignment horizontal="center" vertical="center" wrapText="1"/>
      <protection locked="0"/>
    </xf>
    <xf numFmtId="0" fontId="4" fillId="0" borderId="5" xfId="0" applyFont="1" applyBorder="1" applyAlignment="1" applyProtection="1">
      <alignment horizontal="left" vertical="center" wrapText="1"/>
      <protection locked="0"/>
    </xf>
    <xf numFmtId="0" fontId="1" fillId="4" borderId="47" xfId="0" applyFont="1" applyFill="1" applyBorder="1" applyAlignment="1" applyProtection="1">
      <alignment horizontal="right" vertical="center" wrapText="1"/>
      <protection locked="0"/>
    </xf>
    <xf numFmtId="164" fontId="1" fillId="5" borderId="0" xfId="4" applyNumberFormat="1" applyFont="1" applyFill="1" applyBorder="1" applyAlignment="1" applyProtection="1">
      <alignment horizontal="center" wrapText="1"/>
      <protection locked="0"/>
    </xf>
    <xf numFmtId="164" fontId="4" fillId="0" borderId="25" xfId="4" applyNumberFormat="1" applyFont="1" applyBorder="1" applyAlignment="1" applyProtection="1">
      <alignment horizontal="center" vertical="center" wrapText="1"/>
      <protection locked="0"/>
    </xf>
    <xf numFmtId="164" fontId="4" fillId="0" borderId="23" xfId="4" applyNumberFormat="1" applyFont="1" applyBorder="1" applyAlignment="1" applyProtection="1">
      <alignment horizontal="center" vertical="center" wrapText="1"/>
      <protection locked="0"/>
    </xf>
    <xf numFmtId="164" fontId="4" fillId="0" borderId="26" xfId="4" applyNumberFormat="1" applyFont="1" applyBorder="1" applyAlignment="1" applyProtection="1">
      <alignment horizontal="center" vertical="center" wrapText="1"/>
      <protection locked="0"/>
    </xf>
    <xf numFmtId="164" fontId="0" fillId="0" borderId="0" xfId="4" applyNumberFormat="1" applyFont="1" applyAlignment="1" applyProtection="1">
      <alignment horizontal="center"/>
      <protection locked="0"/>
    </xf>
    <xf numFmtId="9" fontId="0" fillId="0" borderId="0" xfId="2" applyFont="1" applyProtection="1">
      <protection locked="0"/>
    </xf>
    <xf numFmtId="164" fontId="1" fillId="4" borderId="47" xfId="4" applyNumberFormat="1" applyFont="1" applyFill="1" applyBorder="1" applyAlignment="1" applyProtection="1">
      <alignment horizontal="right" vertical="center" wrapText="1"/>
      <protection locked="0"/>
    </xf>
    <xf numFmtId="164" fontId="1" fillId="8" borderId="27" xfId="4" applyNumberFormat="1" applyFont="1" applyFill="1" applyBorder="1" applyAlignment="1" applyProtection="1">
      <alignment horizontal="center" vertical="center" wrapText="1"/>
      <protection locked="0"/>
    </xf>
    <xf numFmtId="164" fontId="0" fillId="0" borderId="0" xfId="4" applyNumberFormat="1" applyFont="1" applyProtection="1">
      <protection locked="0"/>
    </xf>
    <xf numFmtId="164" fontId="1" fillId="4" borderId="48" xfId="4" applyNumberFormat="1" applyFont="1" applyFill="1" applyBorder="1" applyAlignment="1" applyProtection="1">
      <alignment horizontal="right" vertical="center" wrapText="1"/>
      <protection locked="0"/>
    </xf>
    <xf numFmtId="0" fontId="5" fillId="0" borderId="8"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9" fontId="4" fillId="0" borderId="1" xfId="2"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65" fontId="4" fillId="0" borderId="23" xfId="4" applyNumberFormat="1" applyFont="1" applyBorder="1" applyAlignment="1" applyProtection="1">
      <alignment horizontal="center" vertical="center" wrapText="1"/>
      <protection locked="0"/>
    </xf>
    <xf numFmtId="9" fontId="0" fillId="0" borderId="5" xfId="2" applyFont="1" applyBorder="1" applyAlignment="1" applyProtection="1">
      <alignment horizontal="center" vertical="center" wrapText="1"/>
      <protection locked="0"/>
    </xf>
    <xf numFmtId="1" fontId="4" fillId="0" borderId="1" xfId="2" applyNumberFormat="1" applyFont="1" applyBorder="1" applyAlignment="1" applyProtection="1">
      <alignment horizontal="center" vertical="center" wrapText="1"/>
      <protection locked="0"/>
    </xf>
    <xf numFmtId="0" fontId="11" fillId="0" borderId="7" xfId="0" applyFont="1" applyBorder="1" applyAlignment="1" applyProtection="1">
      <alignment horizontal="left" vertical="center" wrapText="1"/>
      <protection locked="0"/>
    </xf>
    <xf numFmtId="164" fontId="4" fillId="0" borderId="23" xfId="4" applyNumberFormat="1" applyFont="1" applyBorder="1" applyAlignment="1" applyProtection="1">
      <alignment vertical="center" wrapText="1"/>
      <protection locked="0"/>
    </xf>
    <xf numFmtId="42" fontId="0" fillId="0" borderId="5" xfId="1" applyFont="1" applyBorder="1" applyAlignment="1" applyProtection="1">
      <alignment vertical="center"/>
      <protection locked="0"/>
    </xf>
    <xf numFmtId="42" fontId="0" fillId="0" borderId="1" xfId="1" applyFont="1" applyBorder="1" applyAlignment="1" applyProtection="1">
      <alignment vertical="center"/>
      <protection locked="0"/>
    </xf>
    <xf numFmtId="42" fontId="0" fillId="0" borderId="5" xfId="1" applyFont="1" applyBorder="1" applyAlignment="1" applyProtection="1">
      <alignment horizontal="center" vertical="center"/>
      <protection locked="0"/>
    </xf>
    <xf numFmtId="0" fontId="0" fillId="0" borderId="15" xfId="0" applyBorder="1" applyAlignment="1" applyProtection="1">
      <alignment horizontal="center" vertical="center"/>
      <protection locked="0"/>
    </xf>
    <xf numFmtId="42" fontId="0" fillId="0" borderId="1" xfId="1" applyFon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1" fontId="0" fillId="0" borderId="15" xfId="0" applyNumberFormat="1" applyBorder="1" applyAlignment="1" applyProtection="1">
      <alignment horizontal="center" vertical="center"/>
      <protection locked="0"/>
    </xf>
    <xf numFmtId="1" fontId="4" fillId="0" borderId="26" xfId="4" applyNumberFormat="1" applyFont="1" applyBorder="1" applyAlignment="1" applyProtection="1">
      <alignment horizontal="center" vertical="center" wrapText="1"/>
      <protection locked="0"/>
    </xf>
    <xf numFmtId="0" fontId="0" fillId="0" borderId="13" xfId="0" applyBorder="1" applyAlignment="1" applyProtection="1">
      <alignment horizontal="left" vertical="center" wrapText="1"/>
      <protection locked="0"/>
    </xf>
    <xf numFmtId="1" fontId="0" fillId="0" borderId="13" xfId="4" applyNumberFormat="1" applyFont="1" applyBorder="1" applyAlignment="1" applyProtection="1">
      <alignment horizontal="center" vertical="center"/>
      <protection locked="0"/>
    </xf>
    <xf numFmtId="165" fontId="0" fillId="0" borderId="5" xfId="1" applyNumberFormat="1" applyFont="1" applyBorder="1" applyAlignment="1" applyProtection="1">
      <alignment horizontal="center" vertical="center"/>
      <protection locked="0"/>
    </xf>
    <xf numFmtId="1" fontId="4" fillId="0" borderId="23" xfId="4" applyNumberFormat="1" applyFont="1" applyFill="1" applyBorder="1" applyAlignment="1" applyProtection="1">
      <alignment horizontal="center" vertical="center" wrapText="1"/>
      <protection locked="0"/>
    </xf>
    <xf numFmtId="42" fontId="0" fillId="0" borderId="5" xfId="1" applyFont="1" applyFill="1" applyBorder="1" applyAlignment="1" applyProtection="1">
      <alignment horizontal="right" vertical="center"/>
      <protection locked="0"/>
    </xf>
    <xf numFmtId="164" fontId="4" fillId="0" borderId="23" xfId="4" applyNumberFormat="1" applyFont="1" applyFill="1" applyBorder="1" applyAlignment="1" applyProtection="1">
      <alignment horizontal="center" vertical="center" wrapText="1"/>
      <protection locked="0"/>
    </xf>
    <xf numFmtId="42" fontId="0" fillId="0" borderId="1" xfId="1" applyFont="1" applyFill="1" applyBorder="1" applyAlignment="1" applyProtection="1">
      <alignment horizontal="right" vertical="center"/>
      <protection locked="0"/>
    </xf>
    <xf numFmtId="1" fontId="0" fillId="0" borderId="15" xfId="0" applyNumberFormat="1" applyBorder="1" applyAlignment="1" applyProtection="1">
      <alignment horizontal="right" vertical="center"/>
      <protection locked="0"/>
    </xf>
    <xf numFmtId="42" fontId="0" fillId="0" borderId="5" xfId="1" applyFont="1" applyFill="1" applyBorder="1" applyAlignment="1" applyProtection="1">
      <alignment horizontal="center" vertical="center"/>
      <protection locked="0"/>
    </xf>
    <xf numFmtId="164" fontId="4" fillId="0" borderId="26" xfId="4" applyNumberFormat="1" applyFont="1" applyFill="1" applyBorder="1" applyAlignment="1" applyProtection="1">
      <alignment horizontal="center" vertical="center" wrapText="1"/>
      <protection locked="0"/>
    </xf>
    <xf numFmtId="42" fontId="0" fillId="0" borderId="1" xfId="1" applyFont="1" applyFill="1" applyBorder="1" applyAlignment="1" applyProtection="1">
      <alignment horizontal="center" vertical="center"/>
      <protection locked="0"/>
    </xf>
    <xf numFmtId="0" fontId="0" fillId="0" borderId="13" xfId="0" applyBorder="1" applyAlignment="1" applyProtection="1">
      <alignment horizontal="right" vertical="center"/>
      <protection locked="0"/>
    </xf>
    <xf numFmtId="0" fontId="4" fillId="0" borderId="14" xfId="0" applyFont="1" applyBorder="1" applyAlignment="1" applyProtection="1">
      <alignment horizontal="center" vertical="center" wrapText="1"/>
      <protection locked="0"/>
    </xf>
    <xf numFmtId="9" fontId="4" fillId="0" borderId="52" xfId="2" applyFont="1" applyBorder="1" applyAlignment="1" applyProtection="1">
      <alignment horizontal="center" vertical="center" wrapText="1"/>
      <protection locked="0"/>
    </xf>
    <xf numFmtId="0" fontId="0" fillId="0" borderId="53" xfId="0" applyBorder="1" applyAlignment="1" applyProtection="1">
      <alignment horizontal="center" vertical="center"/>
      <protection locked="0"/>
    </xf>
    <xf numFmtId="42" fontId="0" fillId="0" borderId="4" xfId="1" applyFont="1" applyBorder="1" applyAlignment="1" applyProtection="1">
      <alignment horizontal="center" vertical="center"/>
      <protection locked="0"/>
    </xf>
    <xf numFmtId="9" fontId="4" fillId="0" borderId="54" xfId="2" applyFont="1" applyBorder="1" applyAlignment="1" applyProtection="1">
      <alignment horizontal="center" vertical="center" wrapText="1"/>
      <protection locked="0"/>
    </xf>
    <xf numFmtId="164" fontId="4" fillId="0" borderId="55" xfId="4" applyNumberFormat="1" applyFont="1" applyBorder="1" applyAlignment="1" applyProtection="1">
      <alignment horizontal="center" vertical="center" wrapText="1"/>
      <protection locked="0"/>
    </xf>
    <xf numFmtId="0" fontId="4" fillId="0" borderId="56" xfId="0" applyFont="1" applyBorder="1" applyAlignment="1" applyProtection="1">
      <alignment horizontal="left" vertical="center" wrapText="1"/>
      <protection locked="0"/>
    </xf>
    <xf numFmtId="0" fontId="4" fillId="0" borderId="4"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1" fontId="4" fillId="0" borderId="57" xfId="4" applyNumberFormat="1" applyFont="1" applyBorder="1" applyAlignment="1" applyProtection="1">
      <alignment horizontal="center" vertical="center" wrapText="1"/>
      <protection locked="0"/>
    </xf>
    <xf numFmtId="42" fontId="0" fillId="0" borderId="58" xfId="1" applyFont="1" applyBorder="1" applyAlignment="1" applyProtection="1">
      <alignment horizontal="center" vertical="center"/>
      <protection locked="0"/>
    </xf>
    <xf numFmtId="42" fontId="0" fillId="0" borderId="59" xfId="1" applyFont="1" applyBorder="1" applyAlignment="1" applyProtection="1">
      <alignment horizontal="center" vertical="center"/>
      <protection locked="0"/>
    </xf>
    <xf numFmtId="1" fontId="4" fillId="0" borderId="61" xfId="4" applyNumberFormat="1" applyFont="1" applyBorder="1" applyAlignment="1" applyProtection="1">
      <alignment horizontal="center" vertical="center" wrapText="1"/>
      <protection locked="0"/>
    </xf>
    <xf numFmtId="42" fontId="0" fillId="0" borderId="60" xfId="1" applyFont="1" applyBorder="1" applyAlignment="1" applyProtection="1">
      <alignment horizontal="center" vertical="center"/>
      <protection locked="0"/>
    </xf>
    <xf numFmtId="9" fontId="0" fillId="0" borderId="5" xfId="2" applyFont="1" applyBorder="1" applyAlignment="1" applyProtection="1">
      <alignment vertical="center" wrapText="1"/>
      <protection locked="0"/>
    </xf>
    <xf numFmtId="0" fontId="9" fillId="2" borderId="49" xfId="0" applyFont="1" applyFill="1" applyBorder="1" applyAlignment="1" applyProtection="1">
      <alignment horizontal="center"/>
      <protection locked="0"/>
    </xf>
    <xf numFmtId="0" fontId="1" fillId="5" borderId="0" xfId="0" applyFont="1" applyFill="1" applyAlignment="1" applyProtection="1">
      <alignment horizontal="center" wrapText="1"/>
      <protection locked="0"/>
    </xf>
    <xf numFmtId="0" fontId="0" fillId="0" borderId="0" xfId="0" applyAlignment="1" applyProtection="1">
      <alignment horizontal="center" vertical="center"/>
      <protection locked="0"/>
    </xf>
    <xf numFmtId="9" fontId="0" fillId="0" borderId="5" xfId="2" applyFont="1" applyBorder="1" applyAlignment="1" applyProtection="1">
      <alignment horizontal="left" vertical="center" wrapText="1"/>
      <protection locked="0"/>
    </xf>
    <xf numFmtId="0" fontId="4" fillId="13" borderId="1" xfId="0" applyFont="1" applyFill="1" applyBorder="1" applyAlignment="1" applyProtection="1">
      <alignment horizontal="left" vertical="center" wrapText="1"/>
      <protection locked="0"/>
    </xf>
    <xf numFmtId="0" fontId="4" fillId="13" borderId="1" xfId="0" applyFont="1" applyFill="1" applyBorder="1" applyAlignment="1" applyProtection="1">
      <alignment horizontal="center" vertical="center" wrapText="1"/>
      <protection locked="0"/>
    </xf>
    <xf numFmtId="9" fontId="4" fillId="13" borderId="2" xfId="2" applyFont="1" applyFill="1" applyBorder="1" applyAlignment="1" applyProtection="1">
      <alignment horizontal="center" vertical="center" wrapText="1"/>
      <protection locked="0"/>
    </xf>
    <xf numFmtId="0" fontId="0" fillId="13" borderId="13" xfId="0" applyFill="1" applyBorder="1" applyAlignment="1" applyProtection="1">
      <alignment horizontal="center" vertical="center"/>
      <protection locked="0"/>
    </xf>
    <xf numFmtId="42" fontId="0" fillId="13" borderId="5" xfId="1" applyFont="1" applyFill="1" applyBorder="1" applyAlignment="1" applyProtection="1">
      <alignment horizontal="right" vertical="center"/>
      <protection locked="0"/>
    </xf>
    <xf numFmtId="165" fontId="4" fillId="13" borderId="23" xfId="4" applyNumberFormat="1" applyFont="1" applyFill="1" applyBorder="1" applyAlignment="1" applyProtection="1">
      <alignment horizontal="center" vertical="center" wrapText="1"/>
      <protection locked="0"/>
    </xf>
    <xf numFmtId="9" fontId="0" fillId="13" borderId="14" xfId="2" applyFont="1" applyFill="1" applyBorder="1" applyAlignment="1" applyProtection="1">
      <alignment horizontal="center" vertical="center"/>
    </xf>
    <xf numFmtId="9" fontId="0" fillId="13" borderId="13" xfId="0" applyNumberFormat="1" applyFill="1" applyBorder="1" applyAlignment="1">
      <alignment horizontal="center" vertical="center"/>
    </xf>
    <xf numFmtId="0" fontId="0" fillId="13" borderId="13" xfId="0" applyFill="1" applyBorder="1" applyAlignment="1" applyProtection="1">
      <alignment horizontal="left" vertical="center" wrapText="1"/>
      <protection locked="0"/>
    </xf>
    <xf numFmtId="1" fontId="0" fillId="13" borderId="13" xfId="4" applyNumberFormat="1" applyFont="1" applyFill="1" applyBorder="1" applyAlignment="1" applyProtection="1">
      <alignment horizontal="center" vertical="center"/>
      <protection locked="0"/>
    </xf>
    <xf numFmtId="165" fontId="0" fillId="13" borderId="5" xfId="1" applyNumberFormat="1" applyFont="1" applyFill="1" applyBorder="1" applyAlignment="1" applyProtection="1">
      <alignment horizontal="center" vertical="center"/>
      <protection locked="0"/>
    </xf>
    <xf numFmtId="9" fontId="0" fillId="13" borderId="14" xfId="2" applyFont="1" applyFill="1" applyBorder="1" applyAlignment="1" applyProtection="1">
      <alignment horizontal="center" vertical="center"/>
      <protection locked="0"/>
    </xf>
    <xf numFmtId="9" fontId="0" fillId="13" borderId="13" xfId="0" applyNumberFormat="1" applyFill="1" applyBorder="1" applyAlignment="1" applyProtection="1">
      <alignment horizontal="center" vertical="center"/>
      <protection locked="0"/>
    </xf>
    <xf numFmtId="9" fontId="0" fillId="13" borderId="5" xfId="2" applyFont="1" applyFill="1" applyBorder="1" applyAlignment="1" applyProtection="1">
      <alignment horizontal="center" vertical="center" wrapText="1"/>
      <protection locked="0"/>
    </xf>
    <xf numFmtId="0" fontId="0" fillId="13" borderId="0" xfId="0" applyFill="1" applyProtection="1">
      <protection locked="0"/>
    </xf>
    <xf numFmtId="164" fontId="4" fillId="14" borderId="62" xfId="4" applyNumberFormat="1" applyFont="1" applyFill="1" applyBorder="1" applyAlignment="1" applyProtection="1">
      <alignment horizontal="center" vertical="center" wrapText="1"/>
      <protection locked="0"/>
    </xf>
    <xf numFmtId="9" fontId="4" fillId="0" borderId="2" xfId="2" applyFont="1" applyFill="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42" fontId="0" fillId="0" borderId="14" xfId="1" applyFont="1" applyBorder="1" applyAlignment="1" applyProtection="1">
      <alignment horizontal="right" vertical="center"/>
      <protection locked="0"/>
    </xf>
    <xf numFmtId="42" fontId="0" fillId="0" borderId="0" xfId="1" applyFont="1" applyBorder="1" applyAlignment="1" applyProtection="1">
      <alignment horizontal="right" vertical="center"/>
      <protection locked="0"/>
    </xf>
    <xf numFmtId="9" fontId="8" fillId="15" borderId="65" xfId="2" applyFont="1" applyFill="1" applyBorder="1" applyAlignment="1" applyProtection="1">
      <alignment horizontal="center" vertical="center" wrapText="1"/>
      <protection locked="0"/>
    </xf>
    <xf numFmtId="42" fontId="0" fillId="17" borderId="5" xfId="1" applyFont="1" applyFill="1" applyBorder="1" applyAlignment="1" applyProtection="1">
      <alignment horizontal="right" vertical="center"/>
      <protection locked="0"/>
    </xf>
    <xf numFmtId="42" fontId="0" fillId="0" borderId="13" xfId="0" applyNumberFormat="1" applyBorder="1" applyAlignment="1" applyProtection="1">
      <alignment horizontal="center" vertical="center"/>
      <protection locked="0"/>
    </xf>
    <xf numFmtId="0" fontId="1" fillId="2" borderId="46" xfId="0" applyFont="1" applyFill="1" applyBorder="1" applyAlignment="1" applyProtection="1">
      <alignment horizontal="center" vertical="center" wrapText="1"/>
      <protection locked="0"/>
    </xf>
    <xf numFmtId="3" fontId="0" fillId="0" borderId="0" xfId="0" applyNumberFormat="1" applyProtection="1">
      <protection locked="0"/>
    </xf>
    <xf numFmtId="0" fontId="1" fillId="12" borderId="27" xfId="0" applyFont="1" applyFill="1" applyBorder="1" applyAlignment="1" applyProtection="1">
      <alignment horizontal="center" vertical="center" wrapText="1"/>
      <protection locked="0"/>
    </xf>
    <xf numFmtId="0" fontId="0" fillId="17" borderId="13" xfId="0" applyFill="1" applyBorder="1" applyAlignment="1" applyProtection="1">
      <alignment horizontal="center" vertical="center"/>
      <protection locked="0"/>
    </xf>
    <xf numFmtId="42" fontId="0" fillId="17" borderId="5" xfId="1" applyFont="1" applyFill="1" applyBorder="1" applyAlignment="1" applyProtection="1">
      <alignment horizontal="center" vertical="center"/>
      <protection locked="0"/>
    </xf>
    <xf numFmtId="42" fontId="0" fillId="17" borderId="13" xfId="0" applyNumberFormat="1" applyFill="1" applyBorder="1" applyAlignment="1" applyProtection="1">
      <alignment horizontal="center" vertical="center"/>
      <protection locked="0"/>
    </xf>
    <xf numFmtId="42" fontId="0" fillId="17" borderId="14" xfId="1" applyFont="1" applyFill="1" applyBorder="1" applyAlignment="1" applyProtection="1">
      <alignment horizontal="right" vertical="center"/>
      <protection locked="0"/>
    </xf>
    <xf numFmtId="0" fontId="18" fillId="0" borderId="0" xfId="0" applyFont="1"/>
    <xf numFmtId="0" fontId="18" fillId="0" borderId="0" xfId="0" applyFont="1" applyAlignment="1">
      <alignment horizontal="center"/>
    </xf>
    <xf numFmtId="0" fontId="0" fillId="0" borderId="77" xfId="0" applyBorder="1" applyAlignment="1" applyProtection="1">
      <alignment horizontal="center" vertical="center"/>
      <protection locked="0"/>
    </xf>
    <xf numFmtId="42" fontId="0" fillId="0" borderId="0" xfId="0" applyNumberFormat="1" applyAlignment="1" applyProtection="1">
      <alignment horizontal="center" vertical="center"/>
      <protection locked="0"/>
    </xf>
    <xf numFmtId="0" fontId="11" fillId="0" borderId="79" xfId="0" applyFont="1" applyBorder="1" applyAlignment="1" applyProtection="1">
      <alignment horizontal="left" vertical="center" wrapText="1"/>
      <protection locked="0"/>
    </xf>
    <xf numFmtId="0" fontId="11" fillId="0" borderId="81" xfId="0" applyFont="1" applyBorder="1" applyAlignment="1" applyProtection="1">
      <alignment horizontal="center" vertical="center" wrapText="1"/>
      <protection locked="0"/>
    </xf>
    <xf numFmtId="0" fontId="11" fillId="0" borderId="80" xfId="0" applyFont="1" applyBorder="1" applyAlignment="1" applyProtection="1">
      <alignment horizontal="left" vertical="center" wrapText="1"/>
      <protection locked="0"/>
    </xf>
    <xf numFmtId="0" fontId="11" fillId="0" borderId="82" xfId="0" applyFont="1" applyBorder="1" applyAlignment="1" applyProtection="1">
      <alignment horizontal="left" vertical="center" wrapText="1"/>
      <protection locked="0"/>
    </xf>
    <xf numFmtId="9" fontId="8" fillId="20" borderId="71" xfId="2" applyFont="1" applyFill="1" applyBorder="1" applyAlignment="1" applyProtection="1">
      <alignment horizontal="center" vertical="center" wrapText="1"/>
      <protection locked="0"/>
    </xf>
    <xf numFmtId="9" fontId="8" fillId="20" borderId="83" xfId="2" applyFont="1" applyFill="1" applyBorder="1" applyAlignment="1" applyProtection="1">
      <alignment horizontal="center" vertical="center" wrapText="1"/>
      <protection locked="0"/>
    </xf>
    <xf numFmtId="10" fontId="0" fillId="2" borderId="14" xfId="2" applyNumberFormat="1" applyFont="1" applyFill="1" applyBorder="1" applyAlignment="1" applyProtection="1">
      <alignment horizontal="center" vertical="center"/>
    </xf>
    <xf numFmtId="166" fontId="1" fillId="2" borderId="0" xfId="4" applyNumberFormat="1" applyFont="1" applyFill="1" applyAlignment="1" applyProtection="1">
      <alignment horizontal="center" vertical="center" wrapText="1"/>
      <protection locked="0"/>
    </xf>
    <xf numFmtId="166" fontId="0" fillId="0" borderId="0" xfId="4" applyNumberFormat="1" applyFont="1" applyProtection="1">
      <protection locked="0"/>
    </xf>
    <xf numFmtId="167" fontId="1" fillId="2" borderId="0" xfId="5" applyNumberFormat="1" applyFont="1" applyFill="1" applyAlignment="1" applyProtection="1">
      <alignment horizontal="center" vertical="center" wrapText="1"/>
      <protection locked="0"/>
    </xf>
    <xf numFmtId="167" fontId="0" fillId="13" borderId="13" xfId="5" applyNumberFormat="1" applyFont="1" applyFill="1" applyBorder="1" applyAlignment="1">
      <alignment horizontal="center" vertical="center"/>
    </xf>
    <xf numFmtId="167" fontId="0" fillId="0" borderId="0" xfId="5" applyNumberFormat="1" applyFont="1" applyProtection="1">
      <protection locked="0"/>
    </xf>
    <xf numFmtId="167" fontId="0" fillId="2" borderId="13" xfId="5" applyNumberFormat="1" applyFont="1" applyFill="1" applyBorder="1" applyAlignment="1">
      <alignment horizontal="center" vertical="center"/>
    </xf>
    <xf numFmtId="3" fontId="0" fillId="0" borderId="13" xfId="0" applyNumberFormat="1" applyBorder="1" applyAlignment="1" applyProtection="1">
      <alignment horizontal="center" vertical="center"/>
      <protection locked="0"/>
    </xf>
    <xf numFmtId="0" fontId="15" fillId="0" borderId="73" xfId="0" applyFont="1" applyBorder="1" applyAlignment="1">
      <alignment horizontal="center" vertical="center"/>
    </xf>
    <xf numFmtId="168" fontId="0" fillId="0" borderId="5" xfId="1" applyNumberFormat="1" applyFont="1" applyBorder="1" applyAlignment="1" applyProtection="1">
      <alignment horizontal="right" vertical="center"/>
      <protection locked="0"/>
    </xf>
    <xf numFmtId="0" fontId="21" fillId="0" borderId="13" xfId="0" applyFont="1" applyBorder="1" applyAlignment="1" applyProtection="1">
      <alignment horizontal="left" vertical="center" wrapText="1"/>
      <protection locked="0"/>
    </xf>
    <xf numFmtId="0" fontId="22" fillId="0" borderId="13" xfId="0" applyFont="1" applyBorder="1" applyAlignment="1" applyProtection="1">
      <alignment horizontal="left" vertical="top" wrapText="1"/>
      <protection locked="0"/>
    </xf>
    <xf numFmtId="0" fontId="21" fillId="0" borderId="13" xfId="0" applyFont="1" applyBorder="1" applyAlignment="1" applyProtection="1">
      <alignment horizontal="justify" vertical="center"/>
      <protection locked="0"/>
    </xf>
    <xf numFmtId="0" fontId="21" fillId="0" borderId="13" xfId="0" applyFont="1" applyBorder="1" applyAlignment="1" applyProtection="1">
      <alignment horizontal="justify" vertical="top"/>
      <protection locked="0"/>
    </xf>
    <xf numFmtId="0" fontId="22" fillId="0" borderId="73" xfId="0" applyFont="1" applyBorder="1" applyAlignment="1">
      <alignment wrapText="1"/>
    </xf>
    <xf numFmtId="0" fontId="22" fillId="0" borderId="73" xfId="0" applyFont="1" applyBorder="1" applyAlignment="1">
      <alignment vertical="center" wrapText="1"/>
    </xf>
    <xf numFmtId="0" fontId="22" fillId="0" borderId="74" xfId="0" applyFont="1" applyBorder="1" applyAlignment="1">
      <alignment wrapText="1"/>
    </xf>
    <xf numFmtId="0" fontId="10" fillId="2" borderId="50" xfId="0" applyFont="1" applyFill="1" applyBorder="1" applyAlignment="1" applyProtection="1">
      <alignment horizontal="left" wrapText="1"/>
      <protection locked="0"/>
    </xf>
    <xf numFmtId="0" fontId="0" fillId="0" borderId="70" xfId="0" applyBorder="1" applyProtection="1">
      <protection locked="0"/>
    </xf>
    <xf numFmtId="167" fontId="0" fillId="2" borderId="86" xfId="5" applyNumberFormat="1" applyFont="1" applyFill="1" applyBorder="1" applyAlignment="1">
      <alignment horizontal="center" vertical="center"/>
    </xf>
    <xf numFmtId="0" fontId="16" fillId="16" borderId="89" xfId="0" applyFont="1" applyFill="1" applyBorder="1" applyAlignment="1">
      <alignment horizontal="center" vertical="center" wrapText="1"/>
    </xf>
    <xf numFmtId="167" fontId="16" fillId="16" borderId="89" xfId="5" applyNumberFormat="1" applyFont="1" applyFill="1" applyBorder="1" applyAlignment="1">
      <alignment horizontal="center" vertical="center" wrapText="1"/>
    </xf>
    <xf numFmtId="166" fontId="16" fillId="16" borderId="89" xfId="4" applyNumberFormat="1" applyFont="1" applyFill="1" applyBorder="1" applyAlignment="1">
      <alignment horizontal="center" vertical="center" wrapText="1"/>
    </xf>
    <xf numFmtId="9" fontId="8" fillId="21" borderId="90" xfId="2" applyFont="1" applyFill="1" applyBorder="1" applyAlignment="1" applyProtection="1">
      <alignment horizontal="center" vertical="center" wrapText="1"/>
      <protection locked="0"/>
    </xf>
    <xf numFmtId="9" fontId="8" fillId="21" borderId="91" xfId="2"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wrapText="1"/>
      <protection locked="0"/>
    </xf>
    <xf numFmtId="0" fontId="9" fillId="2" borderId="50" xfId="0" applyFont="1" applyFill="1" applyBorder="1" applyAlignment="1" applyProtection="1">
      <alignment horizontal="center"/>
      <protection locked="0"/>
    </xf>
    <xf numFmtId="0" fontId="26" fillId="2" borderId="49" xfId="0" applyFont="1" applyFill="1" applyBorder="1" applyAlignment="1" applyProtection="1">
      <alignment horizontal="center"/>
      <protection locked="0"/>
    </xf>
    <xf numFmtId="0" fontId="26" fillId="2" borderId="50" xfId="0" applyFont="1" applyFill="1" applyBorder="1" applyAlignment="1" applyProtection="1">
      <alignment horizontal="center"/>
      <protection locked="0"/>
    </xf>
    <xf numFmtId="0" fontId="27" fillId="0" borderId="73" xfId="0" applyFont="1" applyBorder="1" applyAlignment="1">
      <alignment horizontal="left" vertical="top" wrapText="1"/>
    </xf>
    <xf numFmtId="0" fontId="28" fillId="0" borderId="73" xfId="0" applyFont="1" applyBorder="1" applyAlignment="1">
      <alignment horizontal="left" vertical="top" wrapText="1"/>
    </xf>
    <xf numFmtId="0" fontId="29" fillId="0" borderId="94" xfId="0" applyFont="1" applyBorder="1" applyAlignment="1">
      <alignment horizontal="left" vertical="center" wrapText="1"/>
    </xf>
    <xf numFmtId="0" fontId="30" fillId="0" borderId="95" xfId="0" applyFont="1" applyBorder="1" applyAlignment="1">
      <alignment horizontal="left" vertical="center" wrapText="1"/>
    </xf>
    <xf numFmtId="0" fontId="30" fillId="0" borderId="94" xfId="0" applyFont="1" applyBorder="1" applyAlignment="1">
      <alignment horizontal="left" vertical="center" wrapText="1"/>
    </xf>
    <xf numFmtId="0" fontId="15" fillId="0" borderId="73" xfId="0" applyFont="1" applyBorder="1" applyAlignment="1">
      <alignment horizontal="left" vertical="center"/>
    </xf>
    <xf numFmtId="0" fontId="15" fillId="0" borderId="74" xfId="0" applyFont="1" applyBorder="1" applyAlignment="1">
      <alignment horizontal="left" vertical="center"/>
    </xf>
    <xf numFmtId="0" fontId="15" fillId="22" borderId="73" xfId="0" applyFont="1" applyFill="1" applyBorder="1" applyAlignment="1">
      <alignment horizontal="left" vertical="center"/>
    </xf>
    <xf numFmtId="0" fontId="15" fillId="0" borderId="99" xfId="0" applyFont="1" applyBorder="1" applyAlignment="1">
      <alignment horizontal="left" vertical="center"/>
    </xf>
    <xf numFmtId="0" fontId="15" fillId="0" borderId="98" xfId="0" applyFont="1" applyBorder="1" applyAlignment="1">
      <alignment horizontal="left" vertical="center"/>
    </xf>
    <xf numFmtId="0" fontId="15" fillId="23" borderId="97" xfId="0" applyFont="1" applyFill="1" applyBorder="1" applyAlignment="1">
      <alignment horizontal="left" vertical="center"/>
    </xf>
    <xf numFmtId="10" fontId="15" fillId="23" borderId="99" xfId="0" applyNumberFormat="1" applyFont="1" applyFill="1" applyBorder="1" applyAlignment="1">
      <alignment horizontal="left" vertical="center"/>
    </xf>
    <xf numFmtId="0" fontId="15" fillId="23" borderId="73" xfId="0" applyFont="1" applyFill="1" applyBorder="1" applyAlignment="1">
      <alignment horizontal="left" vertical="center"/>
    </xf>
    <xf numFmtId="0" fontId="15" fillId="23" borderId="98" xfId="0" applyFont="1" applyFill="1" applyBorder="1" applyAlignment="1">
      <alignment horizontal="left" vertical="center"/>
    </xf>
    <xf numFmtId="0" fontId="15" fillId="23" borderId="73" xfId="0" quotePrefix="1" applyFont="1" applyFill="1" applyBorder="1" applyAlignment="1">
      <alignment horizontal="left" vertical="center"/>
    </xf>
    <xf numFmtId="0" fontId="30" fillId="0" borderId="96" xfId="0" applyFont="1" applyBorder="1" applyAlignment="1">
      <alignment horizontal="center" vertical="center" wrapText="1"/>
    </xf>
    <xf numFmtId="0" fontId="31" fillId="0" borderId="98" xfId="0" applyFont="1" applyBorder="1" applyAlignment="1">
      <alignment horizontal="left" vertical="top" wrapText="1"/>
    </xf>
    <xf numFmtId="0" fontId="15" fillId="0" borderId="70" xfId="0" applyFont="1" applyBorder="1" applyAlignment="1">
      <alignment horizontal="left" vertical="top" wrapText="1"/>
    </xf>
    <xf numFmtId="0" fontId="15" fillId="0" borderId="93" xfId="0" applyFont="1" applyBorder="1" applyAlignment="1">
      <alignment horizontal="left" vertical="top" wrapText="1"/>
    </xf>
    <xf numFmtId="0" fontId="15" fillId="0" borderId="70" xfId="0" applyFont="1" applyBorder="1" applyAlignment="1">
      <alignment vertical="top" wrapText="1"/>
    </xf>
    <xf numFmtId="0" fontId="15" fillId="0" borderId="93" xfId="0" applyFont="1" applyBorder="1" applyAlignment="1">
      <alignment vertical="top" wrapText="1"/>
    </xf>
    <xf numFmtId="0" fontId="0" fillId="21" borderId="13" xfId="0" applyFill="1" applyBorder="1" applyAlignment="1" applyProtection="1">
      <alignment horizontal="center" vertical="center"/>
      <protection locked="0"/>
    </xf>
    <xf numFmtId="42" fontId="0" fillId="21" borderId="13" xfId="0" applyNumberFormat="1" applyFill="1" applyBorder="1" applyAlignment="1" applyProtection="1">
      <alignment horizontal="center" vertical="center"/>
      <protection locked="0"/>
    </xf>
    <xf numFmtId="0" fontId="0" fillId="21" borderId="0" xfId="0" applyFill="1" applyProtection="1">
      <protection locked="0"/>
    </xf>
    <xf numFmtId="0" fontId="9" fillId="21" borderId="49" xfId="0" applyFont="1" applyFill="1" applyBorder="1" applyAlignment="1" applyProtection="1">
      <alignment horizontal="center"/>
      <protection locked="0"/>
    </xf>
    <xf numFmtId="0" fontId="9" fillId="21" borderId="50" xfId="0" applyFont="1" applyFill="1" applyBorder="1" applyAlignment="1" applyProtection="1">
      <alignment horizontal="center"/>
      <protection locked="0"/>
    </xf>
    <xf numFmtId="0" fontId="10" fillId="21" borderId="50" xfId="0" applyFont="1" applyFill="1" applyBorder="1" applyAlignment="1" applyProtection="1">
      <alignment horizontal="left" wrapText="1"/>
      <protection locked="0"/>
    </xf>
    <xf numFmtId="0" fontId="1" fillId="21" borderId="0" xfId="0" applyFont="1" applyFill="1" applyAlignment="1" applyProtection="1">
      <alignment horizontal="center" vertical="center" wrapText="1"/>
      <protection locked="0"/>
    </xf>
    <xf numFmtId="0" fontId="15" fillId="21" borderId="73" xfId="0" applyFont="1" applyFill="1" applyBorder="1" applyAlignment="1">
      <alignment horizontal="left" vertical="center"/>
    </xf>
    <xf numFmtId="0" fontId="32" fillId="0" borderId="73" xfId="0" applyFont="1" applyBorder="1" applyAlignment="1">
      <alignment horizontal="left" vertical="center"/>
    </xf>
    <xf numFmtId="0" fontId="9" fillId="0" borderId="49" xfId="0" applyFont="1" applyBorder="1" applyAlignment="1" applyProtection="1">
      <alignment horizontal="center"/>
      <protection locked="0"/>
    </xf>
    <xf numFmtId="0" fontId="9" fillId="0" borderId="50" xfId="0" applyFont="1" applyBorder="1" applyAlignment="1" applyProtection="1">
      <alignment horizontal="center"/>
      <protection locked="0"/>
    </xf>
    <xf numFmtId="0" fontId="10" fillId="0" borderId="50" xfId="0" applyFont="1" applyBorder="1" applyAlignment="1" applyProtection="1">
      <alignment horizontal="left" wrapText="1"/>
      <protection locked="0"/>
    </xf>
    <xf numFmtId="0" fontId="1" fillId="0" borderId="0" xfId="0" applyFont="1" applyAlignment="1" applyProtection="1">
      <alignment horizontal="center" vertical="center" wrapText="1"/>
      <protection locked="0"/>
    </xf>
    <xf numFmtId="9" fontId="8" fillId="0" borderId="71" xfId="2" applyFont="1" applyFill="1" applyBorder="1" applyAlignment="1" applyProtection="1">
      <alignment horizontal="center" vertical="center" wrapText="1"/>
      <protection locked="0"/>
    </xf>
    <xf numFmtId="9" fontId="8" fillId="0" borderId="83" xfId="2" applyFont="1" applyFill="1" applyBorder="1" applyAlignment="1" applyProtection="1">
      <alignment horizontal="center" vertical="center" wrapText="1"/>
      <protection locked="0"/>
    </xf>
    <xf numFmtId="0" fontId="32" fillId="0" borderId="73" xfId="0" applyFont="1" applyBorder="1" applyAlignment="1">
      <alignment horizontal="center" vertical="center"/>
    </xf>
    <xf numFmtId="0" fontId="1" fillId="21" borderId="27" xfId="0" applyFont="1" applyFill="1" applyBorder="1" applyAlignment="1" applyProtection="1">
      <alignment horizontal="center" vertical="center" wrapText="1"/>
      <protection locked="0"/>
    </xf>
    <xf numFmtId="168" fontId="0" fillId="0" borderId="5" xfId="1" applyNumberFormat="1" applyFont="1" applyFill="1" applyBorder="1" applyAlignment="1" applyProtection="1">
      <alignment horizontal="right" vertical="center"/>
      <protection locked="0"/>
    </xf>
    <xf numFmtId="42" fontId="0" fillId="0" borderId="14" xfId="1" applyFont="1" applyFill="1" applyBorder="1" applyAlignment="1" applyProtection="1">
      <alignment horizontal="right" vertical="center"/>
      <protection locked="0"/>
    </xf>
    <xf numFmtId="9" fontId="0" fillId="0" borderId="14" xfId="2" applyFont="1" applyFill="1" applyBorder="1" applyAlignment="1" applyProtection="1">
      <alignment horizontal="center" vertical="center"/>
    </xf>
    <xf numFmtId="10" fontId="0" fillId="0" borderId="14" xfId="2" applyNumberFormat="1" applyFont="1" applyFill="1" applyBorder="1" applyAlignment="1" applyProtection="1">
      <alignment horizontal="center" vertical="center"/>
    </xf>
    <xf numFmtId="167" fontId="0" fillId="0" borderId="13" xfId="5" applyNumberFormat="1" applyFont="1" applyFill="1" applyBorder="1" applyAlignment="1">
      <alignment horizontal="center" vertical="center"/>
    </xf>
    <xf numFmtId="0" fontId="32" fillId="0" borderId="98" xfId="0" applyFont="1" applyBorder="1" applyAlignment="1">
      <alignment horizontal="left" vertical="center"/>
    </xf>
    <xf numFmtId="10" fontId="32" fillId="0" borderId="99" xfId="0" applyNumberFormat="1" applyFont="1" applyBorder="1" applyAlignment="1">
      <alignment horizontal="left" vertical="center"/>
    </xf>
    <xf numFmtId="2" fontId="32" fillId="0" borderId="73" xfId="0" applyNumberFormat="1" applyFont="1" applyBorder="1" applyAlignment="1">
      <alignment horizontal="left" vertical="center"/>
    </xf>
    <xf numFmtId="2" fontId="32" fillId="0" borderId="97" xfId="0" applyNumberFormat="1" applyFont="1" applyBorder="1" applyAlignment="1">
      <alignment horizontal="left" vertical="center"/>
    </xf>
    <xf numFmtId="0" fontId="32" fillId="0" borderId="70" xfId="0" applyFont="1" applyBorder="1" applyAlignment="1">
      <alignment horizontal="left" vertical="top" wrapText="1"/>
    </xf>
    <xf numFmtId="0" fontId="29" fillId="0" borderId="94" xfId="0" applyFont="1" applyBorder="1" applyAlignment="1">
      <alignment horizontal="left" vertical="top" wrapText="1"/>
    </xf>
    <xf numFmtId="0" fontId="30" fillId="0" borderId="95" xfId="0" applyFont="1" applyBorder="1" applyAlignment="1">
      <alignment horizontal="left" vertical="top" wrapText="1"/>
    </xf>
    <xf numFmtId="0" fontId="30" fillId="0" borderId="94" xfId="0" applyFont="1" applyBorder="1" applyAlignment="1">
      <alignment horizontal="left" vertical="top" wrapText="1"/>
    </xf>
    <xf numFmtId="0" fontId="30" fillId="0" borderId="96" xfId="0" applyFont="1" applyBorder="1" applyAlignment="1">
      <alignment horizontal="center" vertical="top" wrapText="1"/>
    </xf>
    <xf numFmtId="0" fontId="15" fillId="0" borderId="73" xfId="0" applyFont="1" applyBorder="1" applyAlignment="1">
      <alignment horizontal="left" vertical="top" wrapText="1"/>
    </xf>
    <xf numFmtId="0" fontId="15" fillId="0" borderId="74" xfId="0" applyFont="1" applyBorder="1" applyAlignment="1">
      <alignment horizontal="left" vertical="center" wrapText="1"/>
    </xf>
    <xf numFmtId="0" fontId="15" fillId="0" borderId="73" xfId="0" applyFont="1" applyBorder="1" applyAlignment="1">
      <alignment horizontal="left" vertical="center" wrapText="1"/>
    </xf>
    <xf numFmtId="0" fontId="15" fillId="0" borderId="98" xfId="0" applyFont="1" applyBorder="1" applyAlignment="1">
      <alignment horizontal="left" vertical="center" wrapText="1"/>
    </xf>
    <xf numFmtId="0" fontId="15" fillId="0" borderId="97" xfId="0" applyFont="1" applyBorder="1" applyAlignment="1">
      <alignment horizontal="left" vertical="center" wrapText="1"/>
    </xf>
    <xf numFmtId="10" fontId="15" fillId="0" borderId="99" xfId="0" applyNumberFormat="1" applyFont="1" applyBorder="1" applyAlignment="1">
      <alignment horizontal="left" vertical="center" wrapText="1"/>
    </xf>
    <xf numFmtId="0" fontId="15" fillId="0" borderId="73" xfId="0" quotePrefix="1" applyFont="1" applyBorder="1" applyAlignment="1">
      <alignment horizontal="left" vertical="center" wrapText="1"/>
    </xf>
    <xf numFmtId="0" fontId="15" fillId="0" borderId="98" xfId="0" applyFont="1" applyBorder="1" applyAlignment="1">
      <alignment horizontal="left" vertical="top" wrapText="1"/>
    </xf>
    <xf numFmtId="10" fontId="15" fillId="0" borderId="99" xfId="0" applyNumberFormat="1" applyFont="1" applyBorder="1" applyAlignment="1">
      <alignment horizontal="center" vertical="top" wrapText="1"/>
    </xf>
    <xf numFmtId="0" fontId="15" fillId="0" borderId="73" xfId="0" quotePrefix="1" applyFont="1" applyBorder="1" applyAlignment="1">
      <alignment horizontal="left" vertical="top" wrapText="1"/>
    </xf>
    <xf numFmtId="0" fontId="15" fillId="0" borderId="97" xfId="0" applyFont="1" applyBorder="1" applyAlignment="1">
      <alignment horizontal="left" vertical="top" wrapText="1"/>
    </xf>
    <xf numFmtId="9" fontId="8" fillId="0" borderId="90" xfId="2" applyFont="1" applyFill="1" applyBorder="1" applyAlignment="1" applyProtection="1">
      <alignment horizontal="center" vertical="center" wrapText="1"/>
      <protection locked="0"/>
    </xf>
    <xf numFmtId="0" fontId="22" fillId="0" borderId="73" xfId="0" applyFont="1" applyBorder="1" applyAlignment="1">
      <alignment horizontal="left" vertical="center" wrapText="1"/>
    </xf>
    <xf numFmtId="0" fontId="23" fillId="0" borderId="73" xfId="0" applyFont="1" applyBorder="1" applyAlignment="1">
      <alignment vertical="center" wrapText="1"/>
    </xf>
    <xf numFmtId="0" fontId="32" fillId="0" borderId="5" xfId="0" applyFont="1" applyBorder="1" applyAlignment="1" applyProtection="1">
      <alignment horizontal="center" vertical="center" wrapText="1"/>
      <protection locked="0"/>
    </xf>
    <xf numFmtId="0" fontId="11" fillId="4" borderId="79" xfId="0" applyFont="1" applyFill="1" applyBorder="1" applyAlignment="1" applyProtection="1">
      <alignment horizontal="left" vertical="center" wrapText="1"/>
      <protection locked="0"/>
    </xf>
    <xf numFmtId="0" fontId="4" fillId="4" borderId="5"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left" vertical="center" wrapText="1"/>
      <protection locked="0"/>
    </xf>
    <xf numFmtId="9" fontId="4" fillId="4" borderId="2" xfId="2" applyFont="1" applyFill="1" applyBorder="1" applyAlignment="1" applyProtection="1">
      <alignment horizontal="center" vertical="center" wrapText="1"/>
      <protection locked="0"/>
    </xf>
    <xf numFmtId="0" fontId="0" fillId="4" borderId="13" xfId="0" applyFill="1" applyBorder="1" applyAlignment="1" applyProtection="1">
      <alignment horizontal="center" vertical="center"/>
      <protection locked="0"/>
    </xf>
    <xf numFmtId="42" fontId="0" fillId="4" borderId="5" xfId="1" applyFont="1" applyFill="1" applyBorder="1" applyAlignment="1" applyProtection="1">
      <alignment horizontal="right" vertical="center"/>
      <protection locked="0"/>
    </xf>
    <xf numFmtId="42" fontId="0" fillId="4" borderId="5" xfId="1" applyFont="1" applyFill="1" applyBorder="1" applyAlignment="1" applyProtection="1">
      <alignment horizontal="center" vertical="center"/>
      <protection locked="0"/>
    </xf>
    <xf numFmtId="42" fontId="0" fillId="4" borderId="13" xfId="0" applyNumberFormat="1" applyFill="1" applyBorder="1" applyAlignment="1" applyProtection="1">
      <alignment horizontal="center" vertical="center"/>
      <protection locked="0"/>
    </xf>
    <xf numFmtId="42" fontId="0" fillId="4" borderId="14" xfId="1" applyFont="1" applyFill="1" applyBorder="1" applyAlignment="1" applyProtection="1">
      <alignment horizontal="right" vertical="center"/>
      <protection locked="0"/>
    </xf>
    <xf numFmtId="168" fontId="0" fillId="4" borderId="5" xfId="1" applyNumberFormat="1" applyFont="1" applyFill="1" applyBorder="1" applyAlignment="1" applyProtection="1">
      <alignment horizontal="right" vertical="center"/>
      <protection locked="0"/>
    </xf>
    <xf numFmtId="0" fontId="15" fillId="4" borderId="73" xfId="0" applyFont="1" applyFill="1" applyBorder="1" applyAlignment="1">
      <alignment horizontal="center" vertical="center"/>
    </xf>
    <xf numFmtId="9" fontId="0" fillId="4" borderId="14" xfId="2" applyFont="1" applyFill="1" applyBorder="1" applyAlignment="1" applyProtection="1">
      <alignment horizontal="center" vertical="center"/>
    </xf>
    <xf numFmtId="167" fontId="0" fillId="4" borderId="13" xfId="5" applyNumberFormat="1" applyFont="1" applyFill="1" applyBorder="1" applyAlignment="1">
      <alignment horizontal="center" vertical="center"/>
    </xf>
    <xf numFmtId="0" fontId="22" fillId="4" borderId="73" xfId="0" applyFont="1" applyFill="1" applyBorder="1" applyAlignment="1">
      <alignment wrapText="1"/>
    </xf>
    <xf numFmtId="0" fontId="32" fillId="4" borderId="73" xfId="0" applyFont="1" applyFill="1" applyBorder="1" applyAlignment="1">
      <alignment horizontal="center" vertical="center"/>
    </xf>
    <xf numFmtId="167" fontId="0" fillId="4" borderId="86" xfId="5" applyNumberFormat="1" applyFont="1" applyFill="1" applyBorder="1" applyAlignment="1">
      <alignment horizontal="center" vertical="center"/>
    </xf>
    <xf numFmtId="0" fontId="0" fillId="4" borderId="0" xfId="0" applyFill="1" applyProtection="1">
      <protection locked="0"/>
    </xf>
    <xf numFmtId="0" fontId="21" fillId="4" borderId="13" xfId="0" applyFont="1" applyFill="1" applyBorder="1" applyAlignment="1" applyProtection="1">
      <alignment horizontal="justify" vertical="center"/>
      <protection locked="0"/>
    </xf>
    <xf numFmtId="0" fontId="0" fillId="4" borderId="77" xfId="0" applyFill="1" applyBorder="1" applyAlignment="1" applyProtection="1">
      <alignment horizontal="center" vertical="center"/>
      <protection locked="0"/>
    </xf>
    <xf numFmtId="0" fontId="23" fillId="0" borderId="73" xfId="0" applyFont="1" applyBorder="1" applyAlignment="1">
      <alignment wrapText="1"/>
    </xf>
    <xf numFmtId="0" fontId="0" fillId="0" borderId="70" xfId="0" applyBorder="1" applyAlignment="1" applyProtection="1">
      <alignment horizontal="center" vertical="center"/>
      <protection locked="0"/>
    </xf>
    <xf numFmtId="2" fontId="22" fillId="0" borderId="73" xfId="0" applyNumberFormat="1" applyFont="1" applyBorder="1" applyAlignment="1">
      <alignment horizontal="left" vertical="center" wrapText="1"/>
    </xf>
    <xf numFmtId="169" fontId="0" fillId="0" borderId="5" xfId="1" applyNumberFormat="1" applyFont="1" applyBorder="1" applyAlignment="1" applyProtection="1">
      <alignment horizontal="right" vertical="center"/>
      <protection locked="0"/>
    </xf>
    <xf numFmtId="170" fontId="15" fillId="0" borderId="74" xfId="0" applyNumberFormat="1" applyFont="1" applyBorder="1" applyAlignment="1">
      <alignment horizontal="left" vertical="center"/>
    </xf>
    <xf numFmtId="0" fontId="0" fillId="0" borderId="70" xfId="0" applyBorder="1" applyAlignment="1" applyProtection="1">
      <alignment wrapText="1"/>
      <protection locked="0"/>
    </xf>
    <xf numFmtId="0" fontId="0" fillId="0" borderId="70" xfId="0" applyBorder="1" applyAlignment="1" applyProtection="1">
      <alignment vertical="center" wrapText="1"/>
      <protection locked="0"/>
    </xf>
    <xf numFmtId="0" fontId="0" fillId="0" borderId="13" xfId="0" applyBorder="1" applyAlignment="1" applyProtection="1">
      <alignment horizontal="left" vertical="center"/>
      <protection locked="0"/>
    </xf>
    <xf numFmtId="44" fontId="32" fillId="0" borderId="74" xfId="5" applyFont="1" applyBorder="1" applyAlignment="1">
      <alignment horizontal="left" vertical="center"/>
    </xf>
    <xf numFmtId="3" fontId="15" fillId="0" borderId="74" xfId="0" applyNumberFormat="1" applyFont="1" applyBorder="1" applyAlignment="1">
      <alignment horizontal="left" vertical="top" wrapText="1"/>
    </xf>
    <xf numFmtId="44" fontId="15" fillId="0" borderId="74" xfId="5" applyFont="1" applyBorder="1" applyAlignment="1">
      <alignment horizontal="left" vertical="center"/>
    </xf>
    <xf numFmtId="9" fontId="0" fillId="0" borderId="9" xfId="2" applyFont="1" applyBorder="1" applyAlignment="1" applyProtection="1">
      <alignment horizontal="center" vertical="center" wrapText="1"/>
      <protection locked="0"/>
    </xf>
    <xf numFmtId="9" fontId="0" fillId="0" borderId="8" xfId="2" applyFont="1" applyBorder="1" applyAlignment="1" applyProtection="1">
      <alignment horizontal="center" vertical="center" wrapText="1"/>
      <protection locked="0"/>
    </xf>
    <xf numFmtId="0" fontId="0" fillId="0" borderId="0" xfId="0" applyAlignment="1" applyProtection="1">
      <alignment horizontal="left" vertical="center" wrapText="1"/>
      <protection locked="0"/>
    </xf>
    <xf numFmtId="0" fontId="9" fillId="2" borderId="47" xfId="0" applyFont="1" applyFill="1" applyBorder="1" applyAlignment="1" applyProtection="1">
      <alignment horizontal="center"/>
      <protection locked="0"/>
    </xf>
    <xf numFmtId="0" fontId="9" fillId="2" borderId="49" xfId="0" applyFont="1" applyFill="1" applyBorder="1" applyAlignment="1" applyProtection="1">
      <alignment horizontal="center"/>
      <protection locked="0"/>
    </xf>
    <xf numFmtId="0" fontId="9" fillId="2" borderId="48" xfId="0" applyFont="1" applyFill="1" applyBorder="1" applyAlignment="1" applyProtection="1">
      <alignment horizontal="center"/>
      <protection locked="0"/>
    </xf>
    <xf numFmtId="0" fontId="4" fillId="0" borderId="3"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8" fillId="7" borderId="19" xfId="0" applyFont="1" applyFill="1" applyBorder="1" applyAlignment="1" applyProtection="1">
      <alignment horizontal="center"/>
      <protection locked="0"/>
    </xf>
    <xf numFmtId="0" fontId="8" fillId="7" borderId="0" xfId="0" applyFont="1" applyFill="1" applyAlignment="1" applyProtection="1">
      <alignment horizontal="center"/>
      <protection locked="0"/>
    </xf>
    <xf numFmtId="0" fontId="1" fillId="4" borderId="47" xfId="0" applyFont="1" applyFill="1" applyBorder="1" applyAlignment="1" applyProtection="1">
      <alignment horizontal="right" vertical="center" wrapText="1"/>
      <protection locked="0"/>
    </xf>
    <xf numFmtId="0" fontId="1" fillId="4" borderId="48" xfId="0" applyFont="1" applyFill="1" applyBorder="1" applyAlignment="1" applyProtection="1">
      <alignment horizontal="right" vertical="center" wrapText="1"/>
      <protection locked="0"/>
    </xf>
    <xf numFmtId="0" fontId="10" fillId="2" borderId="50" xfId="0" applyFont="1" applyFill="1" applyBorder="1" applyAlignment="1" applyProtection="1">
      <alignment horizontal="left" wrapText="1"/>
      <protection locked="0"/>
    </xf>
    <xf numFmtId="0" fontId="6" fillId="0" borderId="9"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164" fontId="1" fillId="3" borderId="32" xfId="4" applyNumberFormat="1" applyFont="1" applyFill="1" applyBorder="1" applyAlignment="1" applyProtection="1">
      <alignment horizontal="center" vertical="center" wrapText="1"/>
      <protection locked="0"/>
    </xf>
    <xf numFmtId="164" fontId="1" fillId="3" borderId="33" xfId="4" applyNumberFormat="1" applyFont="1" applyFill="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7" fillId="2" borderId="0" xfId="0" applyFont="1" applyFill="1" applyAlignment="1" applyProtection="1">
      <alignment horizontal="center" vertical="center"/>
      <protection locked="0"/>
    </xf>
    <xf numFmtId="0" fontId="4" fillId="0" borderId="5" xfId="0" applyFont="1" applyBorder="1" applyAlignment="1" applyProtection="1">
      <alignment horizontal="left" vertical="center" wrapText="1"/>
      <protection locked="0"/>
    </xf>
    <xf numFmtId="9" fontId="8" fillId="3" borderId="18" xfId="2" applyFont="1" applyFill="1" applyBorder="1" applyAlignment="1" applyProtection="1">
      <alignment horizontal="center" vertical="center" wrapText="1"/>
      <protection locked="0"/>
    </xf>
    <xf numFmtId="9" fontId="8" fillId="3" borderId="5" xfId="2" applyFont="1" applyFill="1" applyBorder="1" applyAlignment="1" applyProtection="1">
      <alignment horizontal="center" vertical="center" wrapText="1"/>
      <protection locked="0"/>
    </xf>
    <xf numFmtId="9" fontId="8" fillId="3" borderId="1" xfId="2" applyFont="1" applyFill="1" applyBorder="1" applyAlignment="1" applyProtection="1">
      <alignment horizontal="center" vertical="center" wrapText="1"/>
      <protection locked="0"/>
    </xf>
    <xf numFmtId="9" fontId="8" fillId="3" borderId="16" xfId="2" applyFont="1" applyFill="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1" fillId="3" borderId="22" xfId="0" applyFont="1" applyFill="1" applyBorder="1" applyAlignment="1" applyProtection="1">
      <alignment horizontal="center" vertical="center" wrapText="1"/>
      <protection locked="0"/>
    </xf>
    <xf numFmtId="0" fontId="1" fillId="3" borderId="18"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0" fillId="0" borderId="51" xfId="0" applyBorder="1" applyAlignment="1" applyProtection="1">
      <alignment horizontal="justify" vertical="center"/>
      <protection locked="0"/>
    </xf>
    <xf numFmtId="0" fontId="0" fillId="0" borderId="13" xfId="0" applyBorder="1" applyAlignment="1" applyProtection="1">
      <alignment horizontal="justify" vertical="center"/>
      <protection locked="0"/>
    </xf>
    <xf numFmtId="0" fontId="1" fillId="5" borderId="20" xfId="0" applyFont="1" applyFill="1" applyBorder="1" applyAlignment="1" applyProtection="1">
      <alignment horizontal="center" wrapText="1"/>
      <protection locked="0"/>
    </xf>
    <xf numFmtId="0" fontId="1" fillId="5" borderId="21" xfId="0" applyFont="1" applyFill="1" applyBorder="1" applyAlignment="1" applyProtection="1">
      <alignment horizontal="center" wrapText="1"/>
      <protection locked="0"/>
    </xf>
    <xf numFmtId="164" fontId="1" fillId="3" borderId="34" xfId="4" applyNumberFormat="1" applyFont="1" applyFill="1" applyBorder="1" applyAlignment="1" applyProtection="1">
      <alignment horizontal="center" vertical="center" wrapText="1"/>
      <protection locked="0"/>
    </xf>
    <xf numFmtId="164" fontId="1" fillId="3" borderId="35" xfId="4" applyNumberFormat="1" applyFont="1" applyFill="1" applyBorder="1" applyAlignment="1" applyProtection="1">
      <alignment horizontal="center" vertical="center" wrapText="1"/>
      <protection locked="0"/>
    </xf>
    <xf numFmtId="0" fontId="1" fillId="3" borderId="38"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39" xfId="0" applyFont="1" applyFill="1" applyBorder="1" applyAlignment="1" applyProtection="1">
      <alignment horizontal="center" vertical="center" wrapText="1"/>
      <protection locked="0"/>
    </xf>
    <xf numFmtId="9" fontId="1" fillId="3" borderId="40" xfId="2" applyFont="1" applyFill="1" applyBorder="1" applyAlignment="1" applyProtection="1">
      <alignment horizontal="center" vertical="center" wrapText="1"/>
      <protection locked="0"/>
    </xf>
    <xf numFmtId="9" fontId="1" fillId="3" borderId="41" xfId="2" applyFont="1" applyFill="1" applyBorder="1" applyAlignment="1" applyProtection="1">
      <alignment horizontal="center" vertical="center" wrapText="1"/>
      <protection locked="0"/>
    </xf>
    <xf numFmtId="9" fontId="1" fillId="3" borderId="42" xfId="2" applyFont="1" applyFill="1" applyBorder="1" applyAlignment="1" applyProtection="1">
      <alignment horizontal="center" vertical="center" wrapText="1"/>
      <protection locked="0"/>
    </xf>
    <xf numFmtId="9" fontId="1" fillId="3" borderId="43" xfId="2" applyFont="1" applyFill="1" applyBorder="1" applyAlignment="1" applyProtection="1">
      <alignment horizontal="center" vertical="center" wrapText="1"/>
      <protection locked="0"/>
    </xf>
    <xf numFmtId="0" fontId="1" fillId="9" borderId="36" xfId="0" applyFont="1" applyFill="1" applyBorder="1" applyAlignment="1" applyProtection="1">
      <alignment horizontal="center" vertical="center" wrapText="1"/>
      <protection locked="0"/>
    </xf>
    <xf numFmtId="0" fontId="1" fillId="9" borderId="0" xfId="0" applyFont="1" applyFill="1" applyAlignment="1" applyProtection="1">
      <alignment horizontal="center" vertical="center" wrapText="1"/>
      <protection locked="0"/>
    </xf>
    <xf numFmtId="0" fontId="1" fillId="8" borderId="44" xfId="0" applyFont="1" applyFill="1" applyBorder="1" applyAlignment="1" applyProtection="1">
      <alignment horizontal="center" vertical="center" wrapText="1"/>
      <protection locked="0"/>
    </xf>
    <xf numFmtId="0" fontId="1" fillId="8" borderId="45" xfId="0" applyFont="1" applyFill="1" applyBorder="1" applyAlignment="1" applyProtection="1">
      <alignment horizontal="center" vertical="center" wrapText="1"/>
      <protection locked="0"/>
    </xf>
    <xf numFmtId="0" fontId="1" fillId="2" borderId="36" xfId="0" applyFont="1" applyFill="1" applyBorder="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9" fontId="1" fillId="3" borderId="28" xfId="2" applyFont="1" applyFill="1" applyBorder="1" applyAlignment="1" applyProtection="1">
      <alignment horizontal="center" vertical="center" wrapText="1"/>
      <protection locked="0"/>
    </xf>
    <xf numFmtId="9" fontId="1" fillId="3" borderId="29" xfId="2" applyFont="1" applyFill="1" applyBorder="1" applyAlignment="1" applyProtection="1">
      <alignment horizontal="center" vertical="center" wrapText="1"/>
      <protection locked="0"/>
    </xf>
    <xf numFmtId="9" fontId="1" fillId="3" borderId="30" xfId="2" applyFont="1" applyFill="1" applyBorder="1" applyAlignment="1" applyProtection="1">
      <alignment horizontal="center" vertical="center" wrapText="1"/>
      <protection locked="0"/>
    </xf>
    <xf numFmtId="9" fontId="1" fillId="3" borderId="31" xfId="2" applyFont="1" applyFill="1" applyBorder="1" applyAlignment="1" applyProtection="1">
      <alignment horizontal="center" vertical="center" wrapText="1"/>
      <protection locked="0"/>
    </xf>
    <xf numFmtId="0" fontId="1" fillId="4" borderId="36"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46" xfId="0" applyFont="1" applyFill="1" applyBorder="1" applyAlignment="1" applyProtection="1">
      <alignment horizontal="center" vertical="center" wrapText="1"/>
      <protection locked="0"/>
    </xf>
    <xf numFmtId="0" fontId="8" fillId="8" borderId="36" xfId="0" applyFont="1" applyFill="1" applyBorder="1" applyAlignment="1" applyProtection="1">
      <alignment horizontal="center" vertical="center" wrapText="1"/>
      <protection locked="0"/>
    </xf>
    <xf numFmtId="0" fontId="8" fillId="8" borderId="0" xfId="0" applyFont="1" applyFill="1" applyAlignment="1" applyProtection="1">
      <alignment horizontal="center" vertical="center" wrapText="1"/>
      <protection locked="0"/>
    </xf>
    <xf numFmtId="0" fontId="1" fillId="2" borderId="46" xfId="0" applyFont="1" applyFill="1" applyBorder="1" applyAlignment="1" applyProtection="1">
      <alignment horizontal="center" vertical="center" wrapText="1"/>
      <protection locked="0"/>
    </xf>
    <xf numFmtId="0" fontId="25" fillId="2" borderId="63" xfId="0" applyFont="1" applyFill="1" applyBorder="1" applyAlignment="1" applyProtection="1">
      <alignment horizontal="center" vertical="center"/>
      <protection locked="0"/>
    </xf>
    <xf numFmtId="0" fontId="17" fillId="0" borderId="84"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85" xfId="0" applyFont="1" applyBorder="1" applyAlignment="1" applyProtection="1">
      <alignment horizontal="center" vertical="center" wrapText="1"/>
      <protection locked="0"/>
    </xf>
    <xf numFmtId="0" fontId="17" fillId="2" borderId="72" xfId="0" applyFont="1" applyFill="1" applyBorder="1" applyAlignment="1" applyProtection="1">
      <alignment horizontal="center" vertical="center" wrapText="1"/>
      <protection locked="0"/>
    </xf>
    <xf numFmtId="0" fontId="17" fillId="2" borderId="92" xfId="0" applyFont="1" applyFill="1" applyBorder="1" applyAlignment="1" applyProtection="1">
      <alignment horizontal="center" vertical="center" wrapText="1"/>
      <protection locked="0"/>
    </xf>
    <xf numFmtId="0" fontId="17" fillId="2" borderId="93" xfId="0" applyFont="1" applyFill="1" applyBorder="1" applyAlignment="1" applyProtection="1">
      <alignment horizontal="center" vertical="center" wrapText="1"/>
      <protection locked="0"/>
    </xf>
    <xf numFmtId="0" fontId="1" fillId="20" borderId="75" xfId="0" applyFont="1" applyFill="1" applyBorder="1" applyAlignment="1" applyProtection="1">
      <alignment horizontal="center" vertical="center" wrapText="1"/>
      <protection locked="0"/>
    </xf>
    <xf numFmtId="0" fontId="1" fillId="0" borderId="88" xfId="0" applyFont="1" applyBorder="1" applyAlignment="1" applyProtection="1">
      <alignment horizontal="center" vertical="center" wrapText="1"/>
      <protection locked="0"/>
    </xf>
    <xf numFmtId="0" fontId="1" fillId="0" borderId="75" xfId="0" applyFont="1" applyBorder="1" applyAlignment="1" applyProtection="1">
      <alignment horizontal="center" vertical="center" wrapText="1"/>
      <protection locked="0"/>
    </xf>
    <xf numFmtId="0" fontId="17" fillId="2" borderId="70" xfId="0" applyFont="1" applyFill="1" applyBorder="1" applyAlignment="1" applyProtection="1">
      <alignment horizontal="center" vertical="center" wrapText="1"/>
      <protection locked="0"/>
    </xf>
    <xf numFmtId="9" fontId="8" fillId="15" borderId="71" xfId="2" applyFont="1" applyFill="1" applyBorder="1" applyAlignment="1" applyProtection="1">
      <alignment horizontal="center" vertical="center" wrapText="1"/>
      <protection locked="0"/>
    </xf>
    <xf numFmtId="9" fontId="8" fillId="18" borderId="64" xfId="2" applyFont="1" applyFill="1" applyBorder="1" applyAlignment="1" applyProtection="1">
      <alignment horizontal="center" vertical="center" wrapText="1"/>
      <protection locked="0"/>
    </xf>
    <xf numFmtId="9" fontId="8" fillId="18" borderId="14" xfId="2" applyFont="1" applyFill="1" applyBorder="1" applyAlignment="1" applyProtection="1">
      <alignment horizontal="center" vertical="center" wrapText="1"/>
      <protection locked="0"/>
    </xf>
    <xf numFmtId="9" fontId="8" fillId="18" borderId="2" xfId="2" applyFont="1" applyFill="1" applyBorder="1" applyAlignment="1" applyProtection="1">
      <alignment horizontal="center" vertical="center" wrapText="1"/>
      <protection locked="0"/>
    </xf>
    <xf numFmtId="9" fontId="8" fillId="18" borderId="66" xfId="2" applyFont="1" applyFill="1" applyBorder="1" applyAlignment="1" applyProtection="1">
      <alignment horizontal="center" vertical="center" wrapText="1"/>
      <protection locked="0"/>
    </xf>
    <xf numFmtId="9" fontId="8" fillId="15" borderId="70" xfId="2" applyFont="1" applyFill="1" applyBorder="1" applyAlignment="1" applyProtection="1">
      <alignment horizontal="center" vertical="center" wrapText="1"/>
      <protection locked="0"/>
    </xf>
    <xf numFmtId="9" fontId="8" fillId="15" borderId="72" xfId="2"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0" borderId="87" xfId="0" applyFont="1" applyBorder="1" applyAlignment="1" applyProtection="1">
      <alignment horizontal="center" vertical="center" wrapText="1"/>
      <protection locked="0"/>
    </xf>
    <xf numFmtId="0" fontId="21" fillId="4" borderId="51" xfId="0" applyFont="1" applyFill="1" applyBorder="1" applyAlignment="1" applyProtection="1">
      <alignment horizontal="justify" vertical="center" wrapText="1"/>
      <protection locked="0"/>
    </xf>
    <xf numFmtId="0" fontId="21" fillId="4" borderId="13" xfId="0" applyFont="1" applyFill="1" applyBorder="1" applyAlignment="1" applyProtection="1">
      <alignment horizontal="justify" vertical="center"/>
      <protection locked="0"/>
    </xf>
    <xf numFmtId="0" fontId="11" fillId="0" borderId="80" xfId="0" applyFont="1" applyBorder="1" applyAlignment="1" applyProtection="1">
      <alignment horizontal="center" vertical="center" wrapText="1"/>
      <protection locked="0"/>
    </xf>
    <xf numFmtId="0" fontId="11" fillId="0" borderId="76" xfId="0" applyFont="1" applyBorder="1" applyAlignment="1" applyProtection="1">
      <alignment horizontal="center" vertical="center" wrapText="1"/>
      <protection locked="0"/>
    </xf>
    <xf numFmtId="0" fontId="11" fillId="0" borderId="80" xfId="0" applyFont="1" applyBorder="1" applyAlignment="1" applyProtection="1">
      <alignment horizontal="left" vertical="center" wrapText="1"/>
      <protection locked="0"/>
    </xf>
    <xf numFmtId="0" fontId="11" fillId="0" borderId="76" xfId="0" applyFont="1" applyBorder="1" applyAlignment="1" applyProtection="1">
      <alignment horizontal="left" vertical="center" wrapText="1"/>
      <protection locked="0"/>
    </xf>
    <xf numFmtId="0" fontId="19" fillId="8" borderId="75" xfId="0" applyFont="1" applyFill="1" applyBorder="1" applyAlignment="1" applyProtection="1">
      <alignment horizontal="center" vertical="center" wrapText="1"/>
      <protection locked="0"/>
    </xf>
    <xf numFmtId="0" fontId="11" fillId="0" borderId="80" xfId="0" applyFont="1" applyBorder="1" applyAlignment="1" applyProtection="1">
      <alignment vertical="center" wrapText="1"/>
      <protection locked="0"/>
    </xf>
    <xf numFmtId="0" fontId="11" fillId="0" borderId="81" xfId="0" applyFont="1" applyBorder="1" applyAlignment="1" applyProtection="1">
      <alignment vertical="center" wrapText="1"/>
      <protection locked="0"/>
    </xf>
    <xf numFmtId="0" fontId="11" fillId="0" borderId="76" xfId="0" applyFont="1" applyBorder="1" applyAlignment="1" applyProtection="1">
      <alignment vertical="center" wrapText="1"/>
      <protection locked="0"/>
    </xf>
    <xf numFmtId="0" fontId="1" fillId="12" borderId="69" xfId="0" applyFont="1" applyFill="1" applyBorder="1" applyAlignment="1" applyProtection="1">
      <alignment horizontal="center" vertical="center" wrapText="1"/>
      <protection locked="0"/>
    </xf>
    <xf numFmtId="0" fontId="1" fillId="12" borderId="78" xfId="0" applyFont="1" applyFill="1" applyBorder="1" applyAlignment="1" applyProtection="1">
      <alignment horizontal="center" vertical="center" wrapText="1"/>
      <protection locked="0"/>
    </xf>
    <xf numFmtId="0" fontId="20" fillId="19" borderId="75" xfId="0" applyFont="1" applyFill="1" applyBorder="1" applyAlignment="1" applyProtection="1">
      <alignment horizontal="center" vertical="center"/>
      <protection locked="0"/>
    </xf>
    <xf numFmtId="0" fontId="11" fillId="4" borderId="80" xfId="0" applyFont="1" applyFill="1" applyBorder="1" applyAlignment="1" applyProtection="1">
      <alignment horizontal="left" vertical="center" wrapText="1"/>
      <protection locked="0"/>
    </xf>
    <xf numFmtId="0" fontId="11" fillId="4" borderId="76" xfId="0" applyFont="1" applyFill="1" applyBorder="1" applyAlignment="1" applyProtection="1">
      <alignment horizontal="left" vertical="center" wrapText="1"/>
      <protection locked="0"/>
    </xf>
    <xf numFmtId="0" fontId="1" fillId="20" borderId="87" xfId="0" applyFont="1" applyFill="1" applyBorder="1" applyAlignment="1" applyProtection="1">
      <alignment horizontal="center" vertical="center" wrapText="1"/>
      <protection locked="0"/>
    </xf>
    <xf numFmtId="0" fontId="1" fillId="12" borderId="67" xfId="0" applyFont="1" applyFill="1" applyBorder="1" applyAlignment="1" applyProtection="1">
      <alignment horizontal="center" vertical="center" wrapText="1"/>
      <protection locked="0"/>
    </xf>
    <xf numFmtId="0" fontId="1" fillId="12" borderId="68" xfId="0" applyFont="1" applyFill="1" applyBorder="1" applyAlignment="1" applyProtection="1">
      <alignment horizontal="center" vertical="center" wrapText="1"/>
      <protection locked="0"/>
    </xf>
  </cellXfs>
  <cellStyles count="6">
    <cellStyle name="Bueno" xfId="3" builtinId="26"/>
    <cellStyle name="Millares" xfId="4" builtinId="3"/>
    <cellStyle name="Moneda" xfId="5" builtinId="4"/>
    <cellStyle name="Moneda [0]" xfId="1" builtinId="7"/>
    <cellStyle name="Normal" xfId="0" builtinId="0"/>
    <cellStyle name="Porcentaje" xfId="2" builtinId="5"/>
  </cellStyles>
  <dxfs count="6">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1" defaultTableStyle="TableStyleMedium2" defaultPivotStyle="PivotStyleLight16">
    <tableStyle name="Invisible" pivot="0" table="0" count="0" xr9:uid="{DCBBA7DD-083B-41C9-9D34-831DC60AAEFA}"/>
  </tableStyles>
  <colors>
    <mruColors>
      <color rgb="FFA7ED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Secretaria General de la Alcaldía Mayor de Bogotá | Red Empresarial de  Seguridad Vial">
          <a:extLst>
            <a:ext uri="{FF2B5EF4-FFF2-40B4-BE49-F238E27FC236}">
              <a16:creationId xmlns:a16="http://schemas.microsoft.com/office/drawing/2014/main" id="{B9126CD1-FBD5-494B-9A75-2D947194EF9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3" descr="Secretaria General de la Alcaldía Mayor de Bogotá | Red Empresarial de  Seguridad Vial">
          <a:extLst>
            <a:ext uri="{FF2B5EF4-FFF2-40B4-BE49-F238E27FC236}">
              <a16:creationId xmlns:a16="http://schemas.microsoft.com/office/drawing/2014/main" id="{C5D34C9E-2A70-4950-912B-968ADC01D27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409575</xdr:colOff>
      <xdr:row>0</xdr:row>
      <xdr:rowOff>123825</xdr:rowOff>
    </xdr:from>
    <xdr:to>
      <xdr:col>1</xdr:col>
      <xdr:colOff>1809750</xdr:colOff>
      <xdr:row>0</xdr:row>
      <xdr:rowOff>838200</xdr:rowOff>
    </xdr:to>
    <xdr:pic>
      <xdr:nvPicPr>
        <xdr:cNvPr id="4" name="Imagen 3" descr="Secretaria General de la Alcaldía Mayor de Bogotá | Red Empresarial de  Seguridad Vial">
          <a:extLst>
            <a:ext uri="{FF2B5EF4-FFF2-40B4-BE49-F238E27FC236}">
              <a16:creationId xmlns:a16="http://schemas.microsoft.com/office/drawing/2014/main" id="{148F0093-6524-4519-95BA-2F195460EE9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999" b="15000"/>
        <a:stretch/>
      </xdr:blipFill>
      <xdr:spPr bwMode="auto">
        <a:xfrm>
          <a:off x="409575" y="123825"/>
          <a:ext cx="3333750"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0</xdr:row>
      <xdr:rowOff>304800</xdr:rowOff>
    </xdr:to>
    <xdr:sp macro="" textlink="">
      <xdr:nvSpPr>
        <xdr:cNvPr id="2" name="AutoShape 1" descr="Secretaria General de la Alcaldía Mayor de Bogotá | Red Empresarial de  Seguridad Vial">
          <a:extLst>
            <a:ext uri="{FF2B5EF4-FFF2-40B4-BE49-F238E27FC236}">
              <a16:creationId xmlns:a16="http://schemas.microsoft.com/office/drawing/2014/main" id="{21ED59FF-642E-4E84-ABEC-A6784F80AF38}"/>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304800</xdr:colOff>
      <xdr:row>0</xdr:row>
      <xdr:rowOff>304800</xdr:rowOff>
    </xdr:to>
    <xdr:sp macro="" textlink="">
      <xdr:nvSpPr>
        <xdr:cNvPr id="3" name="AutoShape 3" descr="Secretaria General de la Alcaldía Mayor de Bogotá | Red Empresarial de  Seguridad Vial">
          <a:extLst>
            <a:ext uri="{FF2B5EF4-FFF2-40B4-BE49-F238E27FC236}">
              <a16:creationId xmlns:a16="http://schemas.microsoft.com/office/drawing/2014/main" id="{3056DCFC-8633-44F8-AADA-514A652BB5F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2</xdr:col>
      <xdr:colOff>1485900</xdr:colOff>
      <xdr:row>1</xdr:row>
      <xdr:rowOff>28575</xdr:rowOff>
    </xdr:to>
    <xdr:pic>
      <xdr:nvPicPr>
        <xdr:cNvPr id="6" name="Imagen 5">
          <a:extLst>
            <a:ext uri="{FF2B5EF4-FFF2-40B4-BE49-F238E27FC236}">
              <a16:creationId xmlns:a16="http://schemas.microsoft.com/office/drawing/2014/main" id="{CA96BAB9-B45F-EBDB-FC92-AAF95268B273}"/>
            </a:ext>
            <a:ext uri="{147F2762-F138-4A5C-976F-8EAC2B608ADB}">
              <a16:predDERef xmlns:a16="http://schemas.microsoft.com/office/drawing/2014/main" pred="{C6F1E1DB-EE9C-406C-A09A-0AB80A3940EF}"/>
            </a:ext>
          </a:extLst>
        </xdr:cNvPr>
        <xdr:cNvPicPr>
          <a:picLocks noChangeAspect="1"/>
        </xdr:cNvPicPr>
      </xdr:nvPicPr>
      <xdr:blipFill>
        <a:blip xmlns:r="http://schemas.openxmlformats.org/officeDocument/2006/relationships" r:embed="rId1"/>
        <a:stretch>
          <a:fillRect/>
        </a:stretch>
      </xdr:blipFill>
      <xdr:spPr>
        <a:xfrm>
          <a:off x="190500" y="0"/>
          <a:ext cx="3686175" cy="9810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A20" totalsRowShown="0" headerRowDxfId="5">
  <autoFilter ref="A1:A20" xr:uid="{00000000-0009-0000-0100-000001000000}"/>
  <tableColumns count="1">
    <tableColumn id="1" xr3:uid="{00000000-0010-0000-0000-000001000000}" name="SECTO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26:E30" totalsRowShown="0" headerRowDxfId="4" dataDxfId="3">
  <autoFilter ref="E26:E30" xr:uid="{00000000-0009-0000-0100-000004000000}"/>
  <tableColumns count="1">
    <tableColumn id="1" xr3:uid="{00000000-0010-0000-0100-000001000000}" name="FECHA DE REPORTE" data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F26:F28" totalsRowShown="0" headerRowDxfId="1">
  <autoFilter ref="F26:F28" xr:uid="{00000000-0009-0000-0100-000005000000}"/>
  <tableColumns count="1">
    <tableColumn id="1" xr3:uid="{00000000-0010-0000-0200-000001000000}" name="PRIORIZAD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estión_pública" displayName="Gestión_pública" ref="E1:E4" totalsRowShown="0">
  <autoFilter ref="E1:E4" xr:uid="{00000000-0009-0000-0100-000006000000}"/>
  <tableColumns count="1">
    <tableColumn id="1" xr3:uid="{00000000-0010-0000-0300-000001000000}" name="Columna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Gobierno" displayName="Gobierno" ref="F1:F5" totalsRowShown="0">
  <autoFilter ref="F1:F5" xr:uid="{00000000-0009-0000-0100-000007000000}"/>
  <tableColumns count="1">
    <tableColumn id="1" xr3:uid="{00000000-0010-0000-0400-000001000000}" name="Columna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Hacienda" displayName="Hacienda" ref="G1:G6" totalsRowShown="0">
  <autoFilter ref="G1:G6" xr:uid="{00000000-0009-0000-0100-000008000000}"/>
  <tableColumns count="1">
    <tableColumn id="1" xr3:uid="{00000000-0010-0000-0500-000001000000}" name="Columna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Planeación" displayName="Planeación" ref="H1:H6" totalsRowShown="0">
  <autoFilter ref="H1:H6" xr:uid="{00000000-0009-0000-0100-000009000000}"/>
  <tableColumns count="1">
    <tableColumn id="1" xr3:uid="{00000000-0010-0000-0600-000001000000}" name="Columna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Desarrollo_Económico_Indus" displayName="Desarrollo_Económico_Indus" ref="I1:I6" totalsRowShown="0">
  <autoFilter ref="I1:I6" xr:uid="{00000000-0009-0000-0100-00000A000000}"/>
  <tableColumns count="1">
    <tableColumn id="1" xr3:uid="{00000000-0010-0000-0700-000001000000}" name="Columna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Educación" displayName="Educación" ref="J1:J7" totalsRowShown="0">
  <autoFilter ref="J1:J7" xr:uid="{00000000-0009-0000-0100-00000B000000}"/>
  <tableColumns count="1">
    <tableColumn id="1" xr3:uid="{00000000-0010-0000-0800-000001000000}" name="Columna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alud" displayName="Salud" ref="K1:K9" totalsRowShown="0">
  <autoFilter ref="K1:K9" xr:uid="{00000000-0009-0000-0100-00000C000000}"/>
  <tableColumns count="1">
    <tableColumn id="1" xr3:uid="{00000000-0010-0000-0900-000001000000}" name="Columna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Integración_Social" displayName="Integración_Social" ref="L1:L10" totalsRowShown="0">
  <autoFilter ref="L1:L10" xr:uid="{00000000-0009-0000-0100-00000D000000}"/>
  <tableColumns count="1">
    <tableColumn id="1" xr3:uid="{00000000-0010-0000-0A00-000001000000}" name="Columna1"/>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Cultura_Recreación_Deporte" displayName="Cultura_Recreación_Deporte" ref="M1:M10" totalsRowShown="0">
  <autoFilter ref="M1:M10" xr:uid="{00000000-0009-0000-0100-00000E000000}"/>
  <tableColumns count="1">
    <tableColumn id="1" xr3:uid="{00000000-0010-0000-0B00-000001000000}" name="Columna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Ambiente" displayName="Ambiente" ref="N1:N6" totalsRowShown="0">
  <autoFilter ref="N1:N6" xr:uid="{00000000-0009-0000-0100-00000F000000}"/>
  <tableColumns count="1">
    <tableColumn id="1" xr3:uid="{00000000-0010-0000-0C00-000001000000}" name="Columna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Movilidad" displayName="Movilidad" ref="O1:O8" totalsRowShown="0">
  <autoFilter ref="O1:O8" xr:uid="{00000000-0009-0000-0100-000010000000}"/>
  <tableColumns count="1">
    <tableColumn id="1" xr3:uid="{00000000-0010-0000-0D00-000001000000}" name="Columna1"/>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Hábitat" displayName="Hábitat" ref="P1:P9" totalsRowShown="0">
  <autoFilter ref="P1:P9" xr:uid="{00000000-0009-0000-0100-000011000000}"/>
  <tableColumns count="1">
    <tableColumn id="1" xr3:uid="{00000000-0010-0000-0E00-000001000000}" name="Columna1"/>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Mujeres" displayName="Mujeres" ref="Q1:Q3" totalsRowShown="0">
  <autoFilter ref="Q1:Q3" xr:uid="{00000000-0009-0000-0100-000012000000}"/>
  <tableColumns count="1">
    <tableColumn id="1" xr3:uid="{00000000-0010-0000-0F00-000001000000}" name="Columna1"/>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eguridad_Convivencia_Justicia" displayName="Seguridad_Convivencia_Justicia" ref="R1:R4" totalsRowShown="0">
  <autoFilter ref="R1:R4" xr:uid="{00000000-0009-0000-0100-000013000000}"/>
  <tableColumns count="1">
    <tableColumn id="1" xr3:uid="{00000000-0010-0000-1000-000001000000}" name="Columna1"/>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Gestión_Jurídica" displayName="Gestión_Jurídica" ref="S1:S3" totalsRowShown="0">
  <autoFilter ref="S1:S3" xr:uid="{00000000-0009-0000-0100-000014000000}"/>
  <tableColumns count="1">
    <tableColumn id="1" xr3:uid="{00000000-0010-0000-1100-000001000000}" name="Columna1"/>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Otras_entidades" displayName="Otras_entidades" ref="T1:T5" totalsRowShown="0">
  <autoFilter ref="T1:T5" xr:uid="{00000000-0009-0000-0100-000015000000}"/>
  <tableColumns count="1">
    <tableColumn id="1" xr3:uid="{00000000-0010-0000-1200-000001000000}" name="Columna1"/>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3000000}" name="Administrativo" displayName="Administrativo" ref="D1:D2" totalsRowShown="0">
  <autoFilter ref="D1:D2" xr:uid="{00000000-0009-0000-0100-000002000000}"/>
  <tableColumns count="1">
    <tableColumn id="1" xr3:uid="{00000000-0010-0000-1300-000001000000}" name="Columna1"/>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14000000}" name="Tabla3" displayName="Tabla3" ref="D26:D31" totalsRowShown="0" headerRowDxfId="0">
  <autoFilter ref="D26:D31" xr:uid="{00000000-0009-0000-0100-000003000000}"/>
  <tableColumns count="1">
    <tableColumn id="1" xr3:uid="{00000000-0010-0000-1400-000001000000}" name="VIGENCI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opLeftCell="A30" workbookViewId="0">
      <selection activeCell="A30" sqref="A30"/>
    </sheetView>
  </sheetViews>
  <sheetFormatPr baseColWidth="10" defaultColWidth="11.5703125" defaultRowHeight="15" x14ac:dyDescent="0.25"/>
  <cols>
    <col min="1" max="1" width="38.5703125" bestFit="1" customWidth="1"/>
    <col min="2" max="2" width="12.42578125" customWidth="1"/>
    <col min="3" max="3" width="10.5703125" customWidth="1"/>
    <col min="4" max="4" width="14.42578125" bestFit="1" customWidth="1"/>
    <col min="5" max="5" width="54.42578125" customWidth="1"/>
    <col min="6" max="6" width="15.42578125" customWidth="1"/>
    <col min="7" max="20" width="16.42578125" customWidth="1"/>
  </cols>
  <sheetData>
    <row r="1" spans="1:20" x14ac:dyDescent="0.25">
      <c r="A1" s="4" t="s">
        <v>0</v>
      </c>
      <c r="B1" s="4"/>
      <c r="C1" s="4"/>
      <c r="D1" t="s">
        <v>1</v>
      </c>
      <c r="E1" t="s">
        <v>1</v>
      </c>
      <c r="F1" t="s">
        <v>1</v>
      </c>
      <c r="G1" t="s">
        <v>1</v>
      </c>
      <c r="H1" t="s">
        <v>1</v>
      </c>
      <c r="I1" t="s">
        <v>1</v>
      </c>
      <c r="J1" t="s">
        <v>1</v>
      </c>
      <c r="K1" t="s">
        <v>1</v>
      </c>
      <c r="L1" t="s">
        <v>1</v>
      </c>
      <c r="M1" t="s">
        <v>1</v>
      </c>
      <c r="N1" t="s">
        <v>1</v>
      </c>
      <c r="O1" t="s">
        <v>1</v>
      </c>
      <c r="P1" t="s">
        <v>1</v>
      </c>
      <c r="Q1" t="s">
        <v>1</v>
      </c>
      <c r="R1" t="s">
        <v>1</v>
      </c>
      <c r="S1" t="s">
        <v>1</v>
      </c>
      <c r="T1" t="s">
        <v>1</v>
      </c>
    </row>
    <row r="2" spans="1:20" x14ac:dyDescent="0.25">
      <c r="A2" t="s">
        <v>2</v>
      </c>
      <c r="D2" t="s">
        <v>3</v>
      </c>
      <c r="E2" t="s">
        <v>4</v>
      </c>
      <c r="F2" t="s">
        <v>5</v>
      </c>
      <c r="G2" t="s">
        <v>6</v>
      </c>
      <c r="H2" t="s">
        <v>7</v>
      </c>
      <c r="I2" t="s">
        <v>8</v>
      </c>
      <c r="J2" t="s">
        <v>9</v>
      </c>
      <c r="K2" t="s">
        <v>10</v>
      </c>
      <c r="L2" t="s">
        <v>11</v>
      </c>
      <c r="M2" t="s">
        <v>12</v>
      </c>
      <c r="N2" t="s">
        <v>13</v>
      </c>
      <c r="O2" t="s">
        <v>14</v>
      </c>
      <c r="P2" t="s">
        <v>15</v>
      </c>
      <c r="Q2" t="s">
        <v>16</v>
      </c>
      <c r="R2" t="s">
        <v>17</v>
      </c>
      <c r="S2" t="s">
        <v>18</v>
      </c>
      <c r="T2" t="s">
        <v>19</v>
      </c>
    </row>
    <row r="3" spans="1:20" x14ac:dyDescent="0.25">
      <c r="A3" t="s">
        <v>20</v>
      </c>
      <c r="E3" t="s">
        <v>21</v>
      </c>
      <c r="F3" t="s">
        <v>22</v>
      </c>
      <c r="G3" t="s">
        <v>23</v>
      </c>
      <c r="H3" t="s">
        <v>24</v>
      </c>
      <c r="I3" t="s">
        <v>25</v>
      </c>
      <c r="J3" t="s">
        <v>26</v>
      </c>
      <c r="K3" t="s">
        <v>27</v>
      </c>
      <c r="L3" t="s">
        <v>28</v>
      </c>
      <c r="M3" t="s">
        <v>29</v>
      </c>
      <c r="N3" t="s">
        <v>30</v>
      </c>
      <c r="O3" t="s">
        <v>31</v>
      </c>
      <c r="P3" t="s">
        <v>32</v>
      </c>
      <c r="Q3" t="s">
        <v>33</v>
      </c>
      <c r="R3" t="s">
        <v>34</v>
      </c>
      <c r="S3" t="s">
        <v>35</v>
      </c>
      <c r="T3" t="s">
        <v>36</v>
      </c>
    </row>
    <row r="4" spans="1:20" x14ac:dyDescent="0.25">
      <c r="A4" t="s">
        <v>37</v>
      </c>
      <c r="E4" t="s">
        <v>38</v>
      </c>
      <c r="F4" t="s">
        <v>39</v>
      </c>
      <c r="G4" t="s">
        <v>40</v>
      </c>
      <c r="I4" t="s">
        <v>41</v>
      </c>
      <c r="J4" t="s">
        <v>42</v>
      </c>
      <c r="K4" t="s">
        <v>43</v>
      </c>
      <c r="L4" t="s">
        <v>44</v>
      </c>
      <c r="M4" t="s">
        <v>45</v>
      </c>
      <c r="N4" t="s">
        <v>46</v>
      </c>
      <c r="O4" t="s">
        <v>47</v>
      </c>
      <c r="P4" t="s">
        <v>48</v>
      </c>
      <c r="R4" t="s">
        <v>49</v>
      </c>
      <c r="T4" t="s">
        <v>50</v>
      </c>
    </row>
    <row r="5" spans="1:20" x14ac:dyDescent="0.25">
      <c r="A5" t="s">
        <v>51</v>
      </c>
      <c r="F5" t="s">
        <v>52</v>
      </c>
      <c r="G5" t="s">
        <v>53</v>
      </c>
      <c r="I5" t="s">
        <v>54</v>
      </c>
      <c r="J5" t="s">
        <v>55</v>
      </c>
      <c r="K5" t="s">
        <v>56</v>
      </c>
      <c r="M5" t="s">
        <v>57</v>
      </c>
      <c r="N5" t="s">
        <v>58</v>
      </c>
      <c r="O5" t="s">
        <v>59</v>
      </c>
      <c r="P5" t="s">
        <v>60</v>
      </c>
      <c r="T5" t="s">
        <v>61</v>
      </c>
    </row>
    <row r="6" spans="1:20" x14ac:dyDescent="0.25">
      <c r="A6" t="s">
        <v>62</v>
      </c>
      <c r="G6" t="s">
        <v>63</v>
      </c>
      <c r="I6" t="s">
        <v>64</v>
      </c>
      <c r="K6" t="s">
        <v>65</v>
      </c>
      <c r="M6" t="s">
        <v>66</v>
      </c>
      <c r="N6" t="s">
        <v>67</v>
      </c>
      <c r="O6" t="s">
        <v>68</v>
      </c>
      <c r="P6" t="s">
        <v>69</v>
      </c>
    </row>
    <row r="7" spans="1:20" x14ac:dyDescent="0.25">
      <c r="A7" t="s">
        <v>70</v>
      </c>
      <c r="K7" t="s">
        <v>71</v>
      </c>
      <c r="M7" t="s">
        <v>72</v>
      </c>
      <c r="O7" t="s">
        <v>73</v>
      </c>
      <c r="P7" t="s">
        <v>74</v>
      </c>
    </row>
    <row r="8" spans="1:20" x14ac:dyDescent="0.25">
      <c r="A8" t="s">
        <v>5</v>
      </c>
      <c r="K8" t="s">
        <v>75</v>
      </c>
      <c r="M8" t="s">
        <v>76</v>
      </c>
      <c r="O8" t="s">
        <v>77</v>
      </c>
      <c r="P8" t="s">
        <v>78</v>
      </c>
    </row>
    <row r="9" spans="1:20" x14ac:dyDescent="0.25">
      <c r="A9" t="s">
        <v>79</v>
      </c>
      <c r="K9" t="s">
        <v>80</v>
      </c>
      <c r="M9" t="s">
        <v>81</v>
      </c>
      <c r="P9" t="s">
        <v>82</v>
      </c>
    </row>
    <row r="10" spans="1:20" x14ac:dyDescent="0.25">
      <c r="A10" t="s">
        <v>83</v>
      </c>
    </row>
    <row r="11" spans="1:20" x14ac:dyDescent="0.25">
      <c r="A11" t="s">
        <v>84</v>
      </c>
      <c r="E11" t="s">
        <v>85</v>
      </c>
    </row>
    <row r="12" spans="1:20" ht="30" x14ac:dyDescent="0.25">
      <c r="A12" t="s">
        <v>14</v>
      </c>
      <c r="E12" s="8" t="s">
        <v>86</v>
      </c>
    </row>
    <row r="13" spans="1:20" x14ac:dyDescent="0.25">
      <c r="A13" t="s">
        <v>16</v>
      </c>
      <c r="E13" s="5" t="s">
        <v>87</v>
      </c>
    </row>
    <row r="14" spans="1:20" x14ac:dyDescent="0.25">
      <c r="A14" t="s">
        <v>7</v>
      </c>
    </row>
    <row r="15" spans="1:20" x14ac:dyDescent="0.25">
      <c r="A15" t="s">
        <v>10</v>
      </c>
    </row>
    <row r="16" spans="1:20" x14ac:dyDescent="0.25">
      <c r="A16" t="s">
        <v>88</v>
      </c>
    </row>
    <row r="17" spans="1:6" x14ac:dyDescent="0.25">
      <c r="A17" t="s">
        <v>89</v>
      </c>
      <c r="E17" t="s">
        <v>90</v>
      </c>
    </row>
    <row r="18" spans="1:6" x14ac:dyDescent="0.25">
      <c r="A18" t="s">
        <v>3</v>
      </c>
      <c r="E18" s="7" t="s">
        <v>91</v>
      </c>
      <c r="F18" s="7"/>
    </row>
    <row r="19" spans="1:6" x14ac:dyDescent="0.25">
      <c r="A19" t="s">
        <v>92</v>
      </c>
      <c r="E19" s="6" t="s">
        <v>93</v>
      </c>
    </row>
    <row r="20" spans="1:6" x14ac:dyDescent="0.25">
      <c r="E20" s="2" t="s">
        <v>94</v>
      </c>
      <c r="F20" s="3"/>
    </row>
    <row r="26" spans="1:6" x14ac:dyDescent="0.25">
      <c r="D26" s="4" t="s">
        <v>95</v>
      </c>
      <c r="E26" s="4" t="s">
        <v>96</v>
      </c>
      <c r="F26" s="4" t="s">
        <v>97</v>
      </c>
    </row>
    <row r="27" spans="1:6" x14ac:dyDescent="0.25">
      <c r="D27">
        <v>2020</v>
      </c>
      <c r="E27" s="1" t="s">
        <v>98</v>
      </c>
      <c r="F27" t="s">
        <v>99</v>
      </c>
    </row>
    <row r="28" spans="1:6" x14ac:dyDescent="0.25">
      <c r="D28">
        <v>2021</v>
      </c>
      <c r="E28" s="1" t="s">
        <v>100</v>
      </c>
      <c r="F28" t="s">
        <v>101</v>
      </c>
    </row>
    <row r="29" spans="1:6" x14ac:dyDescent="0.25">
      <c r="D29">
        <v>2022</v>
      </c>
      <c r="E29" s="1" t="s">
        <v>102</v>
      </c>
    </row>
    <row r="30" spans="1:6" x14ac:dyDescent="0.25">
      <c r="D30">
        <v>2023</v>
      </c>
      <c r="E30" s="1"/>
    </row>
    <row r="31" spans="1:6" x14ac:dyDescent="0.25">
      <c r="D31">
        <v>2024</v>
      </c>
    </row>
  </sheetData>
  <pageMargins left="0.7" right="0.7" top="0.75" bottom="0.75" header="0.3" footer="0.3"/>
  <pageSetup orientation="portrait" horizontalDpi="300" verticalDpi="300" r:id="rId1"/>
  <tableParts count="2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8"/>
  <sheetViews>
    <sheetView showGridLines="0" topLeftCell="A6" zoomScale="85" zoomScaleNormal="85" workbookViewId="0">
      <pane ySplit="6" topLeftCell="A12" activePane="bottomLeft" state="frozen"/>
      <selection activeCell="A6" sqref="A6"/>
      <selection pane="bottomLeft" activeCell="J8" sqref="J8:K11"/>
    </sheetView>
  </sheetViews>
  <sheetFormatPr baseColWidth="10" defaultColWidth="11.42578125" defaultRowHeight="15" x14ac:dyDescent="0.25"/>
  <cols>
    <col min="1" max="1" width="29" style="28" customWidth="1"/>
    <col min="2" max="2" width="29" style="14" customWidth="1"/>
    <col min="3" max="3" width="34.5703125" style="14" customWidth="1"/>
    <col min="4" max="4" width="19.42578125" style="14" customWidth="1"/>
    <col min="5" max="5" width="19.5703125" style="14" customWidth="1"/>
    <col min="6" max="6" width="16.42578125" style="39" customWidth="1"/>
    <col min="7" max="7" width="25.42578125" style="39" customWidth="1"/>
    <col min="8" max="11" width="16.5703125" style="38" customWidth="1"/>
    <col min="12" max="12" width="15.42578125" style="14" customWidth="1"/>
    <col min="13" max="13" width="19.5703125" style="14" customWidth="1"/>
    <col min="14" max="14" width="19.42578125" style="14" customWidth="1"/>
    <col min="15" max="15" width="19.5703125" style="14" customWidth="1"/>
    <col min="16" max="16" width="26" style="14" customWidth="1"/>
    <col min="17" max="17" width="24.42578125" style="14" customWidth="1"/>
    <col min="18" max="18" width="65.5703125" style="14" customWidth="1"/>
    <col min="19" max="19" width="19.5703125" style="42" customWidth="1"/>
    <col min="20" max="20" width="19.5703125" style="14" customWidth="1"/>
    <col min="21" max="21" width="27.5703125" style="14" customWidth="1"/>
    <col min="22" max="22" width="19.5703125" style="14" customWidth="1"/>
    <col min="23" max="23" width="28.5703125" style="14" customWidth="1"/>
    <col min="24" max="24" width="33" style="14" customWidth="1"/>
    <col min="25" max="25" width="42.42578125" style="14" customWidth="1"/>
    <col min="26" max="16384" width="11.42578125" style="14"/>
  </cols>
  <sheetData>
    <row r="1" spans="1:25" ht="75" customHeight="1" x14ac:dyDescent="0.25">
      <c r="A1" s="13"/>
      <c r="B1" s="13"/>
      <c r="C1" s="281" t="s">
        <v>103</v>
      </c>
      <c r="D1" s="281"/>
      <c r="E1" s="281"/>
      <c r="F1" s="281"/>
      <c r="G1" s="281"/>
      <c r="H1" s="281"/>
      <c r="I1" s="281"/>
      <c r="J1" s="281"/>
      <c r="K1" s="281"/>
      <c r="L1" s="281"/>
      <c r="M1" s="281"/>
      <c r="N1" s="281"/>
      <c r="O1" s="281"/>
      <c r="P1" s="281"/>
      <c r="Q1" s="281"/>
      <c r="R1" s="281"/>
      <c r="S1" s="281"/>
      <c r="T1" s="281"/>
      <c r="U1" s="281"/>
      <c r="V1" s="281"/>
      <c r="W1" s="281"/>
      <c r="X1" s="281"/>
      <c r="Y1" s="281"/>
    </row>
    <row r="2" spans="1:25" ht="26.25" customHeight="1" x14ac:dyDescent="0.25">
      <c r="A2" s="33" t="s">
        <v>104</v>
      </c>
      <c r="B2" s="261" t="s">
        <v>6</v>
      </c>
      <c r="C2" s="262"/>
      <c r="D2" s="262"/>
      <c r="E2" s="262"/>
      <c r="F2" s="262"/>
      <c r="G2" s="263"/>
      <c r="H2" s="268" t="s">
        <v>105</v>
      </c>
      <c r="I2" s="269"/>
      <c r="J2" s="261" t="s">
        <v>40</v>
      </c>
      <c r="K2" s="262"/>
      <c r="L2" s="262"/>
      <c r="M2" s="262"/>
      <c r="N2" s="262"/>
      <c r="O2" s="262"/>
      <c r="P2" s="262"/>
      <c r="Q2" s="262"/>
      <c r="R2" s="262"/>
      <c r="S2" s="262"/>
      <c r="T2" s="262"/>
      <c r="U2" s="262"/>
      <c r="V2" s="262"/>
      <c r="W2" s="262"/>
      <c r="X2" s="262"/>
      <c r="Y2" s="262"/>
    </row>
    <row r="3" spans="1:25" ht="26.25" customHeight="1" x14ac:dyDescent="0.25">
      <c r="A3" s="33" t="s">
        <v>106</v>
      </c>
      <c r="B3" s="261"/>
      <c r="C3" s="262"/>
      <c r="D3" s="262"/>
      <c r="E3" s="262"/>
      <c r="F3" s="262"/>
      <c r="G3" s="263"/>
      <c r="H3" s="40"/>
      <c r="I3" s="43" t="s">
        <v>107</v>
      </c>
      <c r="J3" s="261"/>
      <c r="K3" s="262"/>
      <c r="L3" s="262"/>
      <c r="M3" s="262"/>
      <c r="N3" s="262"/>
      <c r="O3" s="262"/>
      <c r="P3" s="262"/>
      <c r="Q3" s="262"/>
      <c r="R3" s="262"/>
      <c r="S3" s="262"/>
      <c r="T3" s="262"/>
      <c r="U3" s="262"/>
      <c r="V3" s="262"/>
      <c r="W3" s="262"/>
      <c r="X3" s="262"/>
      <c r="Y3" s="262"/>
    </row>
    <row r="4" spans="1:25" ht="27.75" customHeight="1" x14ac:dyDescent="0.25">
      <c r="A4" s="15" t="s">
        <v>108</v>
      </c>
      <c r="B4" s="261">
        <v>2022</v>
      </c>
      <c r="C4" s="262"/>
      <c r="D4" s="262"/>
      <c r="E4" s="262"/>
      <c r="F4" s="262"/>
      <c r="G4" s="263"/>
      <c r="H4" s="268" t="s">
        <v>109</v>
      </c>
      <c r="I4" s="269"/>
      <c r="J4" s="261" t="s">
        <v>98</v>
      </c>
      <c r="K4" s="262"/>
      <c r="L4" s="262"/>
      <c r="M4" s="262"/>
      <c r="N4" s="262"/>
      <c r="O4" s="262"/>
      <c r="P4" s="262"/>
      <c r="Q4" s="262"/>
      <c r="R4" s="262"/>
      <c r="S4" s="262"/>
      <c r="T4" s="262"/>
      <c r="U4" s="262"/>
      <c r="V4" s="262"/>
      <c r="W4" s="262"/>
      <c r="X4" s="262"/>
      <c r="Y4" s="262"/>
    </row>
    <row r="5" spans="1:25" ht="38.25" customHeight="1" x14ac:dyDescent="0.25">
      <c r="A5" s="15" t="s">
        <v>85</v>
      </c>
      <c r="B5" s="261" t="s">
        <v>87</v>
      </c>
      <c r="C5" s="262"/>
      <c r="D5" s="262"/>
      <c r="E5" s="262"/>
      <c r="F5" s="262"/>
      <c r="G5" s="263"/>
      <c r="H5" s="268" t="s">
        <v>90</v>
      </c>
      <c r="I5" s="269"/>
      <c r="J5" s="261" t="s">
        <v>91</v>
      </c>
      <c r="K5" s="262"/>
      <c r="L5" s="262"/>
      <c r="M5" s="262"/>
      <c r="N5" s="262"/>
      <c r="O5" s="262"/>
      <c r="P5" s="262"/>
      <c r="Q5" s="262"/>
      <c r="R5" s="262"/>
      <c r="S5" s="262"/>
      <c r="T5" s="262"/>
      <c r="U5" s="262"/>
      <c r="V5" s="262"/>
      <c r="W5" s="262"/>
      <c r="X5" s="262"/>
      <c r="Y5" s="262"/>
    </row>
    <row r="6" spans="1:25" ht="19.5" customHeight="1" thickBot="1" x14ac:dyDescent="0.3">
      <c r="A6" s="270" t="s">
        <v>110</v>
      </c>
      <c r="B6" s="270"/>
      <c r="C6" s="270"/>
      <c r="D6" s="270"/>
      <c r="E6" s="270"/>
      <c r="F6" s="270"/>
      <c r="G6" s="270"/>
      <c r="H6" s="270"/>
      <c r="I6" s="270"/>
      <c r="J6" s="270"/>
      <c r="K6" s="270"/>
      <c r="L6" s="270"/>
      <c r="M6" s="270"/>
      <c r="N6" s="270"/>
      <c r="O6" s="270"/>
      <c r="P6" s="270"/>
      <c r="Q6" s="270"/>
      <c r="R6" s="270"/>
      <c r="S6" s="270"/>
      <c r="T6" s="270"/>
      <c r="U6" s="270"/>
      <c r="V6" s="270"/>
      <c r="W6" s="270"/>
      <c r="X6" s="270"/>
      <c r="Y6" s="270"/>
    </row>
    <row r="7" spans="1:25" ht="15.75" thickBot="1" x14ac:dyDescent="0.3">
      <c r="A7" s="299" t="s">
        <v>111</v>
      </c>
      <c r="B7" s="300"/>
      <c r="C7" s="300"/>
      <c r="D7" s="300"/>
      <c r="E7" s="300"/>
      <c r="F7" s="300"/>
      <c r="G7" s="300"/>
      <c r="H7" s="34"/>
      <c r="I7" s="34"/>
      <c r="J7" s="34"/>
      <c r="K7" s="34"/>
      <c r="L7" s="266" t="s">
        <v>112</v>
      </c>
      <c r="M7" s="267"/>
      <c r="N7" s="267"/>
      <c r="O7" s="267"/>
      <c r="P7" s="267"/>
      <c r="Q7" s="267"/>
      <c r="R7" s="267"/>
      <c r="S7" s="267"/>
      <c r="T7" s="267"/>
      <c r="U7" s="267"/>
      <c r="V7" s="267"/>
      <c r="W7" s="267"/>
      <c r="X7" s="267"/>
      <c r="Y7" s="267"/>
    </row>
    <row r="8" spans="1:25" ht="18" customHeight="1" x14ac:dyDescent="0.25">
      <c r="A8" s="289" t="s">
        <v>113</v>
      </c>
      <c r="B8" s="290"/>
      <c r="C8" s="290" t="s">
        <v>114</v>
      </c>
      <c r="D8" s="303" t="s">
        <v>115</v>
      </c>
      <c r="E8" s="290" t="s">
        <v>116</v>
      </c>
      <c r="F8" s="283" t="s">
        <v>117</v>
      </c>
      <c r="G8" s="283" t="s">
        <v>118</v>
      </c>
      <c r="H8" s="306" t="s">
        <v>119</v>
      </c>
      <c r="I8" s="307"/>
      <c r="J8" s="316" t="s">
        <v>120</v>
      </c>
      <c r="K8" s="317"/>
      <c r="L8" s="314"/>
      <c r="M8" s="315"/>
      <c r="N8" s="315"/>
      <c r="O8" s="315"/>
      <c r="P8" s="16"/>
      <c r="Q8" s="16"/>
      <c r="R8" s="16"/>
      <c r="S8" s="323"/>
      <c r="T8" s="324"/>
      <c r="U8" s="324"/>
      <c r="V8" s="324"/>
      <c r="W8" s="324"/>
      <c r="X8" s="324"/>
      <c r="Y8" s="324"/>
    </row>
    <row r="9" spans="1:25" ht="18" customHeight="1" x14ac:dyDescent="0.25">
      <c r="A9" s="291"/>
      <c r="B9" s="292"/>
      <c r="C9" s="292"/>
      <c r="D9" s="304"/>
      <c r="E9" s="292"/>
      <c r="F9" s="284"/>
      <c r="G9" s="284"/>
      <c r="H9" s="308"/>
      <c r="I9" s="309"/>
      <c r="J9" s="318"/>
      <c r="K9" s="319"/>
      <c r="L9" s="320" t="s">
        <v>121</v>
      </c>
      <c r="M9" s="321"/>
      <c r="N9" s="321"/>
      <c r="O9" s="321"/>
      <c r="P9" s="321"/>
      <c r="Q9" s="321"/>
      <c r="R9" s="322"/>
      <c r="S9" s="310" t="s">
        <v>122</v>
      </c>
      <c r="T9" s="311"/>
      <c r="U9" s="311"/>
      <c r="V9" s="311"/>
      <c r="W9" s="311"/>
      <c r="X9" s="311"/>
      <c r="Y9" s="311"/>
    </row>
    <row r="10" spans="1:25" ht="18" customHeight="1" thickBot="1" x14ac:dyDescent="0.3">
      <c r="A10" s="293"/>
      <c r="B10" s="294"/>
      <c r="C10" s="294"/>
      <c r="D10" s="304"/>
      <c r="E10" s="294"/>
      <c r="F10" s="285"/>
      <c r="G10" s="285"/>
      <c r="H10" s="301" t="s">
        <v>123</v>
      </c>
      <c r="I10" s="277" t="s">
        <v>124</v>
      </c>
      <c r="J10" s="301" t="s">
        <v>123</v>
      </c>
      <c r="K10" s="277" t="s">
        <v>124</v>
      </c>
      <c r="L10" s="314" t="s">
        <v>125</v>
      </c>
      <c r="M10" s="315"/>
      <c r="N10" s="315"/>
      <c r="O10" s="315"/>
      <c r="P10" s="315"/>
      <c r="Q10" s="315"/>
      <c r="R10" s="325"/>
      <c r="S10" s="312" t="s">
        <v>125</v>
      </c>
      <c r="T10" s="313"/>
      <c r="U10" s="313"/>
      <c r="V10" s="313"/>
      <c r="W10" s="313"/>
      <c r="X10" s="313"/>
      <c r="Y10" s="313"/>
    </row>
    <row r="11" spans="1:25" ht="47.25" customHeight="1" thickBot="1" x14ac:dyDescent="0.3">
      <c r="A11" s="295"/>
      <c r="B11" s="296"/>
      <c r="C11" s="296"/>
      <c r="D11" s="305"/>
      <c r="E11" s="296"/>
      <c r="F11" s="286"/>
      <c r="G11" s="286"/>
      <c r="H11" s="302"/>
      <c r="I11" s="278"/>
      <c r="J11" s="302"/>
      <c r="K11" s="278"/>
      <c r="L11" s="17" t="s">
        <v>126</v>
      </c>
      <c r="M11" s="17" t="s">
        <v>127</v>
      </c>
      <c r="N11" s="18" t="s">
        <v>128</v>
      </c>
      <c r="O11" s="18" t="s">
        <v>129</v>
      </c>
      <c r="P11" s="19" t="s">
        <v>130</v>
      </c>
      <c r="Q11" s="19" t="s">
        <v>131</v>
      </c>
      <c r="R11" s="31" t="s">
        <v>132</v>
      </c>
      <c r="S11" s="41" t="s">
        <v>126</v>
      </c>
      <c r="T11" s="20" t="s">
        <v>127</v>
      </c>
      <c r="U11" s="29" t="s">
        <v>128</v>
      </c>
      <c r="V11" s="29" t="s">
        <v>129</v>
      </c>
      <c r="W11" s="30" t="s">
        <v>130</v>
      </c>
      <c r="X11" s="30" t="s">
        <v>131</v>
      </c>
      <c r="Y11" s="20" t="s">
        <v>132</v>
      </c>
    </row>
    <row r="12" spans="1:25" ht="90" x14ac:dyDescent="0.25">
      <c r="A12" s="287" t="s">
        <v>133</v>
      </c>
      <c r="B12" s="32" t="s">
        <v>134</v>
      </c>
      <c r="C12" s="32" t="s">
        <v>134</v>
      </c>
      <c r="D12" s="32" t="s">
        <v>135</v>
      </c>
      <c r="E12" s="45" t="s">
        <v>101</v>
      </c>
      <c r="F12" s="23" t="s">
        <v>136</v>
      </c>
      <c r="G12" s="23" t="s">
        <v>136</v>
      </c>
      <c r="H12" s="35">
        <v>109</v>
      </c>
      <c r="I12" s="21">
        <v>2335691983</v>
      </c>
      <c r="J12" s="35">
        <v>134</v>
      </c>
      <c r="K12" s="21">
        <v>6846464064</v>
      </c>
      <c r="L12" s="72">
        <v>112</v>
      </c>
      <c r="M12" s="21">
        <v>3590191071</v>
      </c>
      <c r="N12" s="11">
        <f>IFERROR((1-(L12/H12)),0)</f>
        <v>-2.7522935779816571E-2</v>
      </c>
      <c r="O12" s="11">
        <f>IFERROR((1-(M12/I12)),0)</f>
        <v>-0.53709953929314835</v>
      </c>
      <c r="P12" s="12">
        <f>IFERROR((N12/G12),0)</f>
        <v>0</v>
      </c>
      <c r="Q12" s="12">
        <f>IFERROR((O12/F12),0)</f>
        <v>0</v>
      </c>
      <c r="R12" s="61" t="s">
        <v>137</v>
      </c>
      <c r="S12" s="62">
        <f>L12</f>
        <v>112</v>
      </c>
      <c r="T12" s="63">
        <f>+M12</f>
        <v>3590191071</v>
      </c>
      <c r="U12" s="9">
        <f>IFERROR((1-(S12/J12)),0)</f>
        <v>0.16417910447761197</v>
      </c>
      <c r="V12" s="9">
        <f>IFERROR((1-(T12/K12)),0)</f>
        <v>0.47561382964413668</v>
      </c>
      <c r="W12" s="10">
        <f>IFERROR((U12/G12),0)</f>
        <v>0</v>
      </c>
      <c r="X12" s="10">
        <f>IFERROR((V12/F12),0)</f>
        <v>0</v>
      </c>
      <c r="Y12" s="49" t="s">
        <v>138</v>
      </c>
    </row>
    <row r="13" spans="1:25" s="106" customFormat="1" ht="99" customHeight="1" x14ac:dyDescent="0.25">
      <c r="A13" s="288"/>
      <c r="B13" s="92" t="s">
        <v>139</v>
      </c>
      <c r="C13" s="92" t="s">
        <v>140</v>
      </c>
      <c r="D13" s="92" t="s">
        <v>141</v>
      </c>
      <c r="E13" s="93" t="s">
        <v>99</v>
      </c>
      <c r="F13" s="94">
        <v>0.02</v>
      </c>
      <c r="G13" s="94">
        <v>0</v>
      </c>
      <c r="H13" s="95">
        <v>525.5</v>
      </c>
      <c r="I13" s="96">
        <v>7976893</v>
      </c>
      <c r="J13" s="95">
        <v>983.5</v>
      </c>
      <c r="K13" s="97">
        <v>15166439</v>
      </c>
      <c r="L13" s="95">
        <v>257</v>
      </c>
      <c r="M13" s="97">
        <v>3823100</v>
      </c>
      <c r="N13" s="98">
        <f>IFERROR((1-(L13/H13)),0)</f>
        <v>0.51094196003805892</v>
      </c>
      <c r="O13" s="98">
        <f t="shared" ref="O13:O33" si="0">IFERROR((1-(M13/I13)),0)</f>
        <v>0.52072818326634196</v>
      </c>
      <c r="P13" s="99">
        <f t="shared" ref="P13:P33" si="1">IFERROR((N13/G13),0)</f>
        <v>0</v>
      </c>
      <c r="Q13" s="99">
        <f t="shared" ref="Q13:Q33" si="2">IFERROR((O13/F13),0)</f>
        <v>26.036409163317096</v>
      </c>
      <c r="R13" s="100" t="s">
        <v>142</v>
      </c>
      <c r="S13" s="101">
        <f>L13</f>
        <v>257</v>
      </c>
      <c r="T13" s="102">
        <f t="shared" ref="T13:T34" si="3">+M13</f>
        <v>3823100</v>
      </c>
      <c r="U13" s="103">
        <f t="shared" ref="U13:U34" si="4">IFERROR((1-(S13/J13)),0)</f>
        <v>0.73868835790543974</v>
      </c>
      <c r="V13" s="103">
        <f t="shared" ref="V13:V34" si="5">IFERROR((1-(T13/K13)),0)</f>
        <v>0.74792368861273228</v>
      </c>
      <c r="W13" s="104">
        <f t="shared" ref="W13:W34" si="6">IFERROR((U13/G13),0)</f>
        <v>0</v>
      </c>
      <c r="X13" s="104">
        <f t="shared" ref="X13:X34" si="7">IFERROR((V13/F13),0)</f>
        <v>37.396184430636616</v>
      </c>
      <c r="Y13" s="105" t="s">
        <v>138</v>
      </c>
    </row>
    <row r="14" spans="1:25" ht="90" x14ac:dyDescent="0.25">
      <c r="A14" s="44" t="s">
        <v>143</v>
      </c>
      <c r="B14" s="32" t="s">
        <v>134</v>
      </c>
      <c r="C14" s="32" t="s">
        <v>134</v>
      </c>
      <c r="D14" s="32" t="s">
        <v>135</v>
      </c>
      <c r="E14" s="45" t="s">
        <v>101</v>
      </c>
      <c r="F14" s="23" t="s">
        <v>136</v>
      </c>
      <c r="G14" s="23" t="s">
        <v>136</v>
      </c>
      <c r="H14" s="58">
        <v>24</v>
      </c>
      <c r="I14" s="48">
        <v>279457377</v>
      </c>
      <c r="J14" s="58">
        <v>62</v>
      </c>
      <c r="K14" s="48">
        <v>1891488093</v>
      </c>
      <c r="L14" s="58">
        <v>59</v>
      </c>
      <c r="M14" s="48">
        <v>1479346137</v>
      </c>
      <c r="N14" s="11">
        <f>IFERROR((1-(L14/H14)),0)</f>
        <v>-1.4583333333333335</v>
      </c>
      <c r="O14" s="11">
        <f>IFERROR((1-(M14/I14)),0)</f>
        <v>-4.2936378093894438</v>
      </c>
      <c r="P14" s="12">
        <f>IFERROR((N14/G14),0)</f>
        <v>0</v>
      </c>
      <c r="Q14" s="12">
        <f>IFERROR((O14/F14),0)</f>
        <v>0</v>
      </c>
      <c r="R14" s="61" t="s">
        <v>144</v>
      </c>
      <c r="S14" s="62">
        <v>64</v>
      </c>
      <c r="T14" s="63">
        <v>3813840631</v>
      </c>
      <c r="U14" s="9">
        <f>IFERROR((1-(S14/J14)),0)</f>
        <v>-3.2258064516129004E-2</v>
      </c>
      <c r="V14" s="9">
        <f>IFERROR((1-(T14/K14)),0)</f>
        <v>-1.0163175465466701</v>
      </c>
      <c r="W14" s="10">
        <f>IFERROR((U14/G14),0)</f>
        <v>0</v>
      </c>
      <c r="X14" s="10">
        <f>IFERROR((V14/F14),0)</f>
        <v>0</v>
      </c>
      <c r="Y14" s="91" t="s">
        <v>145</v>
      </c>
    </row>
    <row r="15" spans="1:25" ht="79.5" customHeight="1" x14ac:dyDescent="0.25">
      <c r="A15" s="279" t="s">
        <v>146</v>
      </c>
      <c r="B15" s="280" t="s">
        <v>147</v>
      </c>
      <c r="C15" s="22" t="s">
        <v>148</v>
      </c>
      <c r="D15" s="22" t="s">
        <v>149</v>
      </c>
      <c r="E15" s="45" t="s">
        <v>101</v>
      </c>
      <c r="F15" s="23" t="s">
        <v>136</v>
      </c>
      <c r="G15" s="23" t="s">
        <v>136</v>
      </c>
      <c r="H15" s="23" t="s">
        <v>136</v>
      </c>
      <c r="I15" s="23" t="s">
        <v>136</v>
      </c>
      <c r="J15" s="23" t="s">
        <v>136</v>
      </c>
      <c r="K15" s="23" t="s">
        <v>136</v>
      </c>
      <c r="L15" s="23" t="s">
        <v>136</v>
      </c>
      <c r="M15" s="23" t="s">
        <v>136</v>
      </c>
      <c r="N15" s="11">
        <f t="shared" ref="N15:N33" si="8">IFERROR((1-(L15/H15)),0)</f>
        <v>0</v>
      </c>
      <c r="O15" s="11">
        <f t="shared" si="0"/>
        <v>0</v>
      </c>
      <c r="P15" s="12">
        <f t="shared" si="1"/>
        <v>0</v>
      </c>
      <c r="Q15" s="12">
        <f t="shared" si="2"/>
        <v>0</v>
      </c>
      <c r="R15" s="297" t="s">
        <v>150</v>
      </c>
      <c r="S15" s="62" t="str">
        <f>L15</f>
        <v>N/A</v>
      </c>
      <c r="T15" s="63" t="str">
        <f t="shared" si="3"/>
        <v>N/A</v>
      </c>
      <c r="U15" s="9">
        <f t="shared" si="4"/>
        <v>0</v>
      </c>
      <c r="V15" s="9">
        <f t="shared" si="5"/>
        <v>0</v>
      </c>
      <c r="W15" s="10">
        <f t="shared" si="6"/>
        <v>0</v>
      </c>
      <c r="X15" s="10">
        <f t="shared" si="7"/>
        <v>0</v>
      </c>
      <c r="Y15" s="258" t="s">
        <v>151</v>
      </c>
    </row>
    <row r="16" spans="1:25" ht="34.35" customHeight="1" x14ac:dyDescent="0.25">
      <c r="A16" s="279"/>
      <c r="B16" s="280"/>
      <c r="C16" s="22" t="s">
        <v>152</v>
      </c>
      <c r="D16" s="22" t="s">
        <v>153</v>
      </c>
      <c r="E16" s="45" t="s">
        <v>101</v>
      </c>
      <c r="F16" s="23" t="s">
        <v>136</v>
      </c>
      <c r="G16" s="23" t="s">
        <v>136</v>
      </c>
      <c r="H16" s="23" t="s">
        <v>136</v>
      </c>
      <c r="I16" s="23" t="s">
        <v>136</v>
      </c>
      <c r="J16" s="23" t="s">
        <v>136</v>
      </c>
      <c r="K16" s="23" t="s">
        <v>136</v>
      </c>
      <c r="L16" s="23" t="s">
        <v>136</v>
      </c>
      <c r="M16" s="23" t="s">
        <v>136</v>
      </c>
      <c r="N16" s="11">
        <f t="shared" si="8"/>
        <v>0</v>
      </c>
      <c r="O16" s="11">
        <f t="shared" si="0"/>
        <v>0</v>
      </c>
      <c r="P16" s="12">
        <f t="shared" si="1"/>
        <v>0</v>
      </c>
      <c r="Q16" s="12">
        <f t="shared" si="2"/>
        <v>0</v>
      </c>
      <c r="R16" s="298"/>
      <c r="S16" s="62" t="str">
        <f t="shared" ref="S16:S34" si="9">L16</f>
        <v>N/A</v>
      </c>
      <c r="T16" s="63" t="str">
        <f t="shared" si="3"/>
        <v>N/A</v>
      </c>
      <c r="U16" s="9">
        <f t="shared" si="4"/>
        <v>0</v>
      </c>
      <c r="V16" s="9">
        <f t="shared" si="5"/>
        <v>0</v>
      </c>
      <c r="W16" s="10">
        <f t="shared" si="6"/>
        <v>0</v>
      </c>
      <c r="X16" s="10">
        <f t="shared" si="7"/>
        <v>0</v>
      </c>
      <c r="Y16" s="259"/>
    </row>
    <row r="17" spans="1:25" ht="105" x14ac:dyDescent="0.25">
      <c r="A17" s="279" t="s">
        <v>154</v>
      </c>
      <c r="B17" s="280" t="s">
        <v>155</v>
      </c>
      <c r="C17" s="22" t="s">
        <v>156</v>
      </c>
      <c r="D17" s="22" t="s">
        <v>157</v>
      </c>
      <c r="E17" s="47" t="s">
        <v>99</v>
      </c>
      <c r="F17" s="46">
        <v>0.01</v>
      </c>
      <c r="G17" s="46">
        <v>0</v>
      </c>
      <c r="H17" s="50">
        <v>6</v>
      </c>
      <c r="I17" s="21">
        <v>3137713</v>
      </c>
      <c r="J17" s="50">
        <v>7</v>
      </c>
      <c r="K17" s="48">
        <v>6210797</v>
      </c>
      <c r="L17" s="50">
        <v>7</v>
      </c>
      <c r="M17" s="25">
        <v>2851627</v>
      </c>
      <c r="N17" s="11">
        <f t="shared" si="8"/>
        <v>-0.16666666666666674</v>
      </c>
      <c r="O17" s="11">
        <f t="shared" si="0"/>
        <v>9.1176599006983716E-2</v>
      </c>
      <c r="P17" s="12">
        <f t="shared" si="1"/>
        <v>0</v>
      </c>
      <c r="Q17" s="12">
        <f t="shared" si="2"/>
        <v>9.1176599006983707</v>
      </c>
      <c r="R17" s="61" t="s">
        <v>158</v>
      </c>
      <c r="S17" s="62">
        <f t="shared" si="9"/>
        <v>7</v>
      </c>
      <c r="T17" s="63">
        <f t="shared" si="3"/>
        <v>2851627</v>
      </c>
      <c r="U17" s="9">
        <f t="shared" si="4"/>
        <v>0</v>
      </c>
      <c r="V17" s="9">
        <f t="shared" si="5"/>
        <v>0.54085973185083969</v>
      </c>
      <c r="W17" s="10">
        <f t="shared" si="6"/>
        <v>0</v>
      </c>
      <c r="X17" s="10">
        <f t="shared" si="7"/>
        <v>54.085973185083965</v>
      </c>
      <c r="Y17" s="49" t="s">
        <v>159</v>
      </c>
    </row>
    <row r="18" spans="1:25" ht="74.099999999999994" customHeight="1" x14ac:dyDescent="0.25">
      <c r="A18" s="279"/>
      <c r="B18" s="280"/>
      <c r="C18" s="22" t="s">
        <v>160</v>
      </c>
      <c r="D18" s="22" t="s">
        <v>161</v>
      </c>
      <c r="E18" s="47" t="s">
        <v>99</v>
      </c>
      <c r="F18" s="46">
        <v>0</v>
      </c>
      <c r="G18" s="46">
        <v>0</v>
      </c>
      <c r="H18" s="36">
        <v>0</v>
      </c>
      <c r="I18" s="21">
        <v>0</v>
      </c>
      <c r="J18" s="36">
        <v>0</v>
      </c>
      <c r="K18" s="36">
        <v>0</v>
      </c>
      <c r="L18" s="24">
        <v>0</v>
      </c>
      <c r="M18" s="25">
        <v>0</v>
      </c>
      <c r="N18" s="11">
        <f t="shared" si="8"/>
        <v>0</v>
      </c>
      <c r="O18" s="11">
        <f t="shared" si="0"/>
        <v>0</v>
      </c>
      <c r="P18" s="12">
        <f t="shared" si="1"/>
        <v>0</v>
      </c>
      <c r="Q18" s="12">
        <f t="shared" si="2"/>
        <v>0</v>
      </c>
      <c r="R18" s="61" t="s">
        <v>162</v>
      </c>
      <c r="S18" s="62">
        <f t="shared" si="9"/>
        <v>0</v>
      </c>
      <c r="T18" s="63">
        <f>+M18</f>
        <v>0</v>
      </c>
      <c r="U18" s="9">
        <f t="shared" si="4"/>
        <v>0</v>
      </c>
      <c r="V18" s="9">
        <f t="shared" si="5"/>
        <v>0</v>
      </c>
      <c r="W18" s="10">
        <f t="shared" si="6"/>
        <v>0</v>
      </c>
      <c r="X18" s="10">
        <f t="shared" si="7"/>
        <v>0</v>
      </c>
      <c r="Y18" s="49" t="s">
        <v>159</v>
      </c>
    </row>
    <row r="19" spans="1:25" ht="163.35" customHeight="1" x14ac:dyDescent="0.25">
      <c r="A19" s="279"/>
      <c r="B19" s="22" t="s">
        <v>163</v>
      </c>
      <c r="C19" s="22" t="s">
        <v>164</v>
      </c>
      <c r="D19" s="22" t="s">
        <v>157</v>
      </c>
      <c r="E19" s="47" t="s">
        <v>99</v>
      </c>
      <c r="F19" s="46">
        <v>0.01</v>
      </c>
      <c r="G19" s="46">
        <v>0</v>
      </c>
      <c r="H19" s="56">
        <v>30</v>
      </c>
      <c r="I19" s="21">
        <v>21590540</v>
      </c>
      <c r="J19" s="56">
        <v>30</v>
      </c>
      <c r="K19" s="48">
        <v>43826600</v>
      </c>
      <c r="L19" s="56">
        <v>30</v>
      </c>
      <c r="M19" s="25">
        <v>21175800</v>
      </c>
      <c r="N19" s="11">
        <f t="shared" si="8"/>
        <v>0</v>
      </c>
      <c r="O19" s="11">
        <f t="shared" si="0"/>
        <v>1.9209338904909279E-2</v>
      </c>
      <c r="P19" s="12">
        <f t="shared" si="1"/>
        <v>0</v>
      </c>
      <c r="Q19" s="12">
        <f t="shared" si="2"/>
        <v>1.9209338904909279</v>
      </c>
      <c r="R19" s="61" t="s">
        <v>165</v>
      </c>
      <c r="S19" s="62">
        <f t="shared" si="9"/>
        <v>30</v>
      </c>
      <c r="T19" s="63">
        <f t="shared" si="3"/>
        <v>21175800</v>
      </c>
      <c r="U19" s="9">
        <f t="shared" si="4"/>
        <v>0</v>
      </c>
      <c r="V19" s="9">
        <f t="shared" si="5"/>
        <v>0.5168276799934286</v>
      </c>
      <c r="W19" s="10">
        <f t="shared" si="6"/>
        <v>0</v>
      </c>
      <c r="X19" s="10">
        <f t="shared" si="7"/>
        <v>51.682767999342857</v>
      </c>
      <c r="Y19" s="49" t="s">
        <v>159</v>
      </c>
    </row>
    <row r="20" spans="1:25" ht="75" x14ac:dyDescent="0.25">
      <c r="A20" s="279"/>
      <c r="B20" s="280" t="s">
        <v>166</v>
      </c>
      <c r="C20" s="22" t="s">
        <v>167</v>
      </c>
      <c r="D20" s="22" t="s">
        <v>153</v>
      </c>
      <c r="E20" s="45" t="s">
        <v>101</v>
      </c>
      <c r="F20" s="23" t="s">
        <v>136</v>
      </c>
      <c r="G20" s="23" t="s">
        <v>136</v>
      </c>
      <c r="H20" s="23" t="s">
        <v>136</v>
      </c>
      <c r="I20" s="23" t="s">
        <v>136</v>
      </c>
      <c r="J20" s="23" t="s">
        <v>136</v>
      </c>
      <c r="K20" s="23" t="s">
        <v>136</v>
      </c>
      <c r="L20" s="23" t="s">
        <v>136</v>
      </c>
      <c r="M20" s="23" t="s">
        <v>136</v>
      </c>
      <c r="N20" s="11">
        <f t="shared" si="8"/>
        <v>0</v>
      </c>
      <c r="O20" s="11">
        <f t="shared" si="0"/>
        <v>0</v>
      </c>
      <c r="P20" s="12">
        <f t="shared" si="1"/>
        <v>0</v>
      </c>
      <c r="Q20" s="12">
        <f t="shared" si="2"/>
        <v>0</v>
      </c>
      <c r="R20" s="61" t="s">
        <v>168</v>
      </c>
      <c r="S20" s="62" t="str">
        <f t="shared" si="9"/>
        <v>N/A</v>
      </c>
      <c r="T20" s="63" t="str">
        <f t="shared" si="3"/>
        <v>N/A</v>
      </c>
      <c r="U20" s="9">
        <f t="shared" si="4"/>
        <v>0</v>
      </c>
      <c r="V20" s="9">
        <f t="shared" si="5"/>
        <v>0</v>
      </c>
      <c r="W20" s="10">
        <f t="shared" si="6"/>
        <v>0</v>
      </c>
      <c r="X20" s="10">
        <f t="shared" si="7"/>
        <v>0</v>
      </c>
      <c r="Y20" s="49" t="s">
        <v>159</v>
      </c>
    </row>
    <row r="21" spans="1:25" ht="75" x14ac:dyDescent="0.25">
      <c r="A21" s="279"/>
      <c r="B21" s="280"/>
      <c r="C21" s="22" t="s">
        <v>169</v>
      </c>
      <c r="D21" s="22" t="s">
        <v>170</v>
      </c>
      <c r="E21" s="45" t="s">
        <v>101</v>
      </c>
      <c r="F21" s="23" t="s">
        <v>136</v>
      </c>
      <c r="G21" s="23" t="s">
        <v>136</v>
      </c>
      <c r="H21" s="56">
        <v>3</v>
      </c>
      <c r="I21" s="55">
        <v>0</v>
      </c>
      <c r="J21" s="59">
        <v>3</v>
      </c>
      <c r="K21" s="36">
        <v>0</v>
      </c>
      <c r="L21" s="56">
        <v>3</v>
      </c>
      <c r="M21" s="57">
        <v>0</v>
      </c>
      <c r="N21" s="11">
        <f t="shared" si="8"/>
        <v>0</v>
      </c>
      <c r="O21" s="11">
        <f t="shared" si="0"/>
        <v>0</v>
      </c>
      <c r="P21" s="12">
        <f t="shared" si="1"/>
        <v>0</v>
      </c>
      <c r="Q21" s="12">
        <f t="shared" si="2"/>
        <v>0</v>
      </c>
      <c r="R21" s="61" t="s">
        <v>171</v>
      </c>
      <c r="S21" s="62">
        <f t="shared" si="9"/>
        <v>3</v>
      </c>
      <c r="T21" s="63">
        <f t="shared" si="3"/>
        <v>0</v>
      </c>
      <c r="U21" s="9">
        <f t="shared" si="4"/>
        <v>0</v>
      </c>
      <c r="V21" s="9">
        <f t="shared" si="5"/>
        <v>0</v>
      </c>
      <c r="W21" s="10">
        <f t="shared" si="6"/>
        <v>0</v>
      </c>
      <c r="X21" s="10">
        <f t="shared" si="7"/>
        <v>0</v>
      </c>
      <c r="Y21" s="49" t="s">
        <v>159</v>
      </c>
    </row>
    <row r="22" spans="1:25" ht="132" customHeight="1" x14ac:dyDescent="0.25">
      <c r="A22" s="279"/>
      <c r="B22" s="280"/>
      <c r="C22" s="22" t="s">
        <v>172</v>
      </c>
      <c r="D22" s="22" t="s">
        <v>153</v>
      </c>
      <c r="E22" s="45" t="s">
        <v>101</v>
      </c>
      <c r="F22" s="23" t="s">
        <v>136</v>
      </c>
      <c r="G22" s="23" t="s">
        <v>136</v>
      </c>
      <c r="H22" s="23" t="s">
        <v>136</v>
      </c>
      <c r="I22" s="55">
        <v>4249694</v>
      </c>
      <c r="J22" s="23" t="s">
        <v>136</v>
      </c>
      <c r="K22" s="48">
        <v>11213686</v>
      </c>
      <c r="L22" s="23" t="s">
        <v>136</v>
      </c>
      <c r="M22" s="57">
        <v>3217258</v>
      </c>
      <c r="N22" s="11">
        <f t="shared" si="8"/>
        <v>0</v>
      </c>
      <c r="O22" s="11">
        <f t="shared" si="0"/>
        <v>0.24294360958694905</v>
      </c>
      <c r="P22" s="12">
        <f t="shared" si="1"/>
        <v>0</v>
      </c>
      <c r="Q22" s="12">
        <f t="shared" si="2"/>
        <v>0</v>
      </c>
      <c r="R22" s="61" t="s">
        <v>173</v>
      </c>
      <c r="S22" s="62" t="str">
        <f t="shared" si="9"/>
        <v>N/A</v>
      </c>
      <c r="T22" s="63">
        <f t="shared" si="3"/>
        <v>3217258</v>
      </c>
      <c r="U22" s="9">
        <f t="shared" si="4"/>
        <v>0</v>
      </c>
      <c r="V22" s="9">
        <f t="shared" si="5"/>
        <v>0.71309540859267861</v>
      </c>
      <c r="W22" s="10">
        <f t="shared" si="6"/>
        <v>0</v>
      </c>
      <c r="X22" s="10">
        <f t="shared" si="7"/>
        <v>0</v>
      </c>
      <c r="Y22" s="49" t="s">
        <v>159</v>
      </c>
    </row>
    <row r="23" spans="1:25" ht="120" x14ac:dyDescent="0.25">
      <c r="A23" s="279"/>
      <c r="B23" s="280"/>
      <c r="C23" s="22" t="s">
        <v>174</v>
      </c>
      <c r="D23" s="22" t="s">
        <v>175</v>
      </c>
      <c r="E23" s="45" t="s">
        <v>101</v>
      </c>
      <c r="F23" s="23" t="s">
        <v>136</v>
      </c>
      <c r="G23" s="23" t="s">
        <v>136</v>
      </c>
      <c r="H23" s="59">
        <v>396.92</v>
      </c>
      <c r="I23" s="53">
        <v>3434082</v>
      </c>
      <c r="J23" s="59">
        <v>874.07</v>
      </c>
      <c r="K23" s="52">
        <v>7681974</v>
      </c>
      <c r="L23" s="59">
        <v>215.57</v>
      </c>
      <c r="M23" s="54">
        <v>2399687</v>
      </c>
      <c r="N23" s="11">
        <f t="shared" si="8"/>
        <v>0.45689307669051704</v>
      </c>
      <c r="O23" s="11">
        <f t="shared" si="0"/>
        <v>0.30121441479848177</v>
      </c>
      <c r="P23" s="12">
        <f t="shared" si="1"/>
        <v>0</v>
      </c>
      <c r="Q23" s="12">
        <f t="shared" si="2"/>
        <v>0</v>
      </c>
      <c r="R23" s="61" t="s">
        <v>176</v>
      </c>
      <c r="S23" s="62">
        <f t="shared" si="9"/>
        <v>215.57</v>
      </c>
      <c r="T23" s="63">
        <f t="shared" si="3"/>
        <v>2399687</v>
      </c>
      <c r="U23" s="9">
        <f t="shared" si="4"/>
        <v>0.75337215554818271</v>
      </c>
      <c r="V23" s="9">
        <f t="shared" si="5"/>
        <v>0.68762104636126087</v>
      </c>
      <c r="W23" s="10">
        <f t="shared" si="6"/>
        <v>0</v>
      </c>
      <c r="X23" s="10">
        <f t="shared" si="7"/>
        <v>0</v>
      </c>
      <c r="Y23" s="49" t="s">
        <v>159</v>
      </c>
    </row>
    <row r="24" spans="1:25" ht="132" customHeight="1" x14ac:dyDescent="0.25">
      <c r="A24" s="279"/>
      <c r="B24" s="264" t="s">
        <v>177</v>
      </c>
      <c r="C24" s="22" t="s">
        <v>178</v>
      </c>
      <c r="D24" s="22" t="s">
        <v>179</v>
      </c>
      <c r="E24" s="45" t="s">
        <v>101</v>
      </c>
      <c r="F24" s="23" t="s">
        <v>136</v>
      </c>
      <c r="G24" s="23" t="s">
        <v>136</v>
      </c>
      <c r="H24" s="64">
        <v>66308</v>
      </c>
      <c r="I24" s="65">
        <v>8815318</v>
      </c>
      <c r="J24" s="64">
        <v>221756</v>
      </c>
      <c r="K24" s="66">
        <v>36018718</v>
      </c>
      <c r="L24" s="59">
        <f>314816</f>
        <v>314816</v>
      </c>
      <c r="M24" s="67">
        <v>57611328</v>
      </c>
      <c r="N24" s="11">
        <f t="shared" si="8"/>
        <v>-3.7477830729323758</v>
      </c>
      <c r="O24" s="11">
        <f t="shared" si="0"/>
        <v>-5.5353658257138312</v>
      </c>
      <c r="P24" s="12">
        <f t="shared" si="1"/>
        <v>0</v>
      </c>
      <c r="Q24" s="12">
        <f t="shared" si="2"/>
        <v>0</v>
      </c>
      <c r="R24" s="61" t="s">
        <v>180</v>
      </c>
      <c r="S24" s="62">
        <f t="shared" si="9"/>
        <v>314816</v>
      </c>
      <c r="T24" s="63">
        <f t="shared" si="3"/>
        <v>57611328</v>
      </c>
      <c r="U24" s="9">
        <f t="shared" si="4"/>
        <v>-0.4196504265949963</v>
      </c>
      <c r="V24" s="9">
        <f t="shared" si="5"/>
        <v>-0.59948302435417045</v>
      </c>
      <c r="W24" s="10">
        <f t="shared" si="6"/>
        <v>0</v>
      </c>
      <c r="X24" s="10">
        <f t="shared" si="7"/>
        <v>0</v>
      </c>
      <c r="Y24" s="49" t="s">
        <v>159</v>
      </c>
    </row>
    <row r="25" spans="1:25" ht="121.35" customHeight="1" x14ac:dyDescent="0.25">
      <c r="A25" s="279"/>
      <c r="B25" s="265"/>
      <c r="C25" s="22" t="s">
        <v>181</v>
      </c>
      <c r="D25" s="22" t="s">
        <v>182</v>
      </c>
      <c r="E25" s="45" t="s">
        <v>101</v>
      </c>
      <c r="F25" s="23" t="s">
        <v>136</v>
      </c>
      <c r="G25" s="23" t="s">
        <v>136</v>
      </c>
      <c r="H25" s="64">
        <f>2965</f>
        <v>2965</v>
      </c>
      <c r="I25" s="65">
        <v>465545</v>
      </c>
      <c r="J25" s="64">
        <f>10421</f>
        <v>10421</v>
      </c>
      <c r="K25" s="66">
        <v>1770345</v>
      </c>
      <c r="L25" s="68">
        <f>12718</f>
        <v>12718</v>
      </c>
      <c r="M25" s="67">
        <v>2327394</v>
      </c>
      <c r="N25" s="11">
        <f t="shared" si="8"/>
        <v>-3.2893760539629007</v>
      </c>
      <c r="O25" s="11">
        <f t="shared" si="0"/>
        <v>-3.9992890053593104</v>
      </c>
      <c r="P25" s="12">
        <f t="shared" si="1"/>
        <v>0</v>
      </c>
      <c r="Q25" s="12">
        <f t="shared" si="2"/>
        <v>0</v>
      </c>
      <c r="R25" s="61" t="s">
        <v>183</v>
      </c>
      <c r="S25" s="62">
        <f t="shared" si="9"/>
        <v>12718</v>
      </c>
      <c r="T25" s="63">
        <f t="shared" si="3"/>
        <v>2327394</v>
      </c>
      <c r="U25" s="9">
        <f t="shared" si="4"/>
        <v>-0.22042030515305644</v>
      </c>
      <c r="V25" s="9">
        <f t="shared" si="5"/>
        <v>-0.31465561797276798</v>
      </c>
      <c r="W25" s="10">
        <f t="shared" si="6"/>
        <v>0</v>
      </c>
      <c r="X25" s="10">
        <f t="shared" si="7"/>
        <v>0</v>
      </c>
      <c r="Y25" s="49" t="s">
        <v>159</v>
      </c>
    </row>
    <row r="26" spans="1:25" ht="90" x14ac:dyDescent="0.25">
      <c r="A26" s="279"/>
      <c r="B26" s="274" t="s">
        <v>184</v>
      </c>
      <c r="C26" s="22" t="s">
        <v>185</v>
      </c>
      <c r="D26" s="22" t="s">
        <v>153</v>
      </c>
      <c r="E26" s="47" t="s">
        <v>99</v>
      </c>
      <c r="F26" s="46">
        <v>0.01</v>
      </c>
      <c r="G26" s="46" t="s">
        <v>136</v>
      </c>
      <c r="H26" s="46" t="s">
        <v>136</v>
      </c>
      <c r="I26" s="21">
        <v>0</v>
      </c>
      <c r="J26" s="46" t="s">
        <v>136</v>
      </c>
      <c r="K26" s="36">
        <v>0</v>
      </c>
      <c r="L26" s="46" t="s">
        <v>136</v>
      </c>
      <c r="M26" s="25">
        <v>0</v>
      </c>
      <c r="N26" s="11">
        <f t="shared" si="8"/>
        <v>0</v>
      </c>
      <c r="O26" s="11">
        <f t="shared" si="0"/>
        <v>0</v>
      </c>
      <c r="P26" s="12">
        <f t="shared" si="1"/>
        <v>0</v>
      </c>
      <c r="Q26" s="12">
        <f t="shared" si="2"/>
        <v>0</v>
      </c>
      <c r="R26" s="61" t="s">
        <v>186</v>
      </c>
      <c r="S26" s="62" t="str">
        <f t="shared" si="9"/>
        <v>N/A</v>
      </c>
      <c r="T26" s="63">
        <f t="shared" si="3"/>
        <v>0</v>
      </c>
      <c r="U26" s="9">
        <f t="shared" si="4"/>
        <v>0</v>
      </c>
      <c r="V26" s="9">
        <f t="shared" si="5"/>
        <v>0</v>
      </c>
      <c r="W26" s="10">
        <f t="shared" si="6"/>
        <v>0</v>
      </c>
      <c r="X26" s="10">
        <f t="shared" si="7"/>
        <v>0</v>
      </c>
      <c r="Y26" s="49" t="s">
        <v>138</v>
      </c>
    </row>
    <row r="27" spans="1:25" ht="68.25" customHeight="1" x14ac:dyDescent="0.25">
      <c r="A27" s="279"/>
      <c r="B27" s="282"/>
      <c r="C27" s="22" t="s">
        <v>187</v>
      </c>
      <c r="D27" s="22" t="s">
        <v>153</v>
      </c>
      <c r="E27" s="47" t="s">
        <v>99</v>
      </c>
      <c r="F27" s="46">
        <v>0.01</v>
      </c>
      <c r="G27" s="46" t="s">
        <v>136</v>
      </c>
      <c r="H27" s="46" t="s">
        <v>136</v>
      </c>
      <c r="I27" s="21">
        <v>0</v>
      </c>
      <c r="J27" s="46" t="s">
        <v>136</v>
      </c>
      <c r="K27" s="36">
        <v>0</v>
      </c>
      <c r="L27" s="46" t="s">
        <v>136</v>
      </c>
      <c r="M27" s="25">
        <v>0</v>
      </c>
      <c r="N27" s="11">
        <f t="shared" si="8"/>
        <v>0</v>
      </c>
      <c r="O27" s="11">
        <f t="shared" si="0"/>
        <v>0</v>
      </c>
      <c r="P27" s="12">
        <f t="shared" si="1"/>
        <v>0</v>
      </c>
      <c r="Q27" s="12">
        <f t="shared" si="2"/>
        <v>0</v>
      </c>
      <c r="R27" s="61" t="s">
        <v>186</v>
      </c>
      <c r="S27" s="62" t="str">
        <f t="shared" si="9"/>
        <v>N/A</v>
      </c>
      <c r="T27" s="63">
        <f t="shared" si="3"/>
        <v>0</v>
      </c>
      <c r="U27" s="9">
        <f t="shared" si="4"/>
        <v>0</v>
      </c>
      <c r="V27" s="9">
        <f t="shared" si="5"/>
        <v>0</v>
      </c>
      <c r="W27" s="10">
        <f t="shared" si="6"/>
        <v>0</v>
      </c>
      <c r="X27" s="10">
        <f t="shared" si="7"/>
        <v>0</v>
      </c>
      <c r="Y27" s="49" t="s">
        <v>138</v>
      </c>
    </row>
    <row r="28" spans="1:25" ht="60" x14ac:dyDescent="0.25">
      <c r="A28" s="279"/>
      <c r="B28" s="274" t="s">
        <v>188</v>
      </c>
      <c r="C28" s="22" t="s">
        <v>189</v>
      </c>
      <c r="D28" s="22" t="s">
        <v>190</v>
      </c>
      <c r="E28" s="47" t="s">
        <v>99</v>
      </c>
      <c r="F28" s="46">
        <v>0</v>
      </c>
      <c r="G28" s="46" t="s">
        <v>136</v>
      </c>
      <c r="H28" s="46" t="s">
        <v>136</v>
      </c>
      <c r="I28" s="21">
        <v>0</v>
      </c>
      <c r="J28" s="46" t="s">
        <v>136</v>
      </c>
      <c r="K28" s="36">
        <v>0</v>
      </c>
      <c r="L28" s="46" t="s">
        <v>136</v>
      </c>
      <c r="M28" s="25">
        <v>0</v>
      </c>
      <c r="N28" s="11">
        <f t="shared" si="8"/>
        <v>0</v>
      </c>
      <c r="O28" s="11">
        <f t="shared" si="0"/>
        <v>0</v>
      </c>
      <c r="P28" s="12">
        <f t="shared" si="1"/>
        <v>0</v>
      </c>
      <c r="Q28" s="12">
        <f t="shared" si="2"/>
        <v>0</v>
      </c>
      <c r="R28" s="61" t="s">
        <v>191</v>
      </c>
      <c r="S28" s="62" t="str">
        <f t="shared" si="9"/>
        <v>N/A</v>
      </c>
      <c r="T28" s="63">
        <f t="shared" si="3"/>
        <v>0</v>
      </c>
      <c r="U28" s="9">
        <f t="shared" si="4"/>
        <v>0</v>
      </c>
      <c r="V28" s="9">
        <f t="shared" si="5"/>
        <v>0</v>
      </c>
      <c r="W28" s="10">
        <f t="shared" si="6"/>
        <v>0</v>
      </c>
      <c r="X28" s="10">
        <f t="shared" si="7"/>
        <v>0</v>
      </c>
      <c r="Y28" s="49" t="s">
        <v>138</v>
      </c>
    </row>
    <row r="29" spans="1:25" ht="60" x14ac:dyDescent="0.25">
      <c r="A29" s="279"/>
      <c r="B29" s="282"/>
      <c r="C29" s="22" t="s">
        <v>192</v>
      </c>
      <c r="D29" s="22" t="s">
        <v>190</v>
      </c>
      <c r="E29" s="47" t="s">
        <v>99</v>
      </c>
      <c r="F29" s="46">
        <v>0</v>
      </c>
      <c r="G29" s="46" t="s">
        <v>136</v>
      </c>
      <c r="H29" s="46" t="s">
        <v>136</v>
      </c>
      <c r="I29" s="21">
        <v>0</v>
      </c>
      <c r="J29" s="46" t="s">
        <v>136</v>
      </c>
      <c r="K29" s="36">
        <v>0</v>
      </c>
      <c r="L29" s="46" t="s">
        <v>136</v>
      </c>
      <c r="M29" s="25">
        <v>0</v>
      </c>
      <c r="N29" s="11">
        <f t="shared" si="8"/>
        <v>0</v>
      </c>
      <c r="O29" s="11">
        <f t="shared" si="0"/>
        <v>0</v>
      </c>
      <c r="P29" s="12">
        <f t="shared" si="1"/>
        <v>0</v>
      </c>
      <c r="Q29" s="12">
        <f t="shared" si="2"/>
        <v>0</v>
      </c>
      <c r="R29" s="61" t="s">
        <v>191</v>
      </c>
      <c r="S29" s="62" t="str">
        <f t="shared" si="9"/>
        <v>N/A</v>
      </c>
      <c r="T29" s="63">
        <f t="shared" si="3"/>
        <v>0</v>
      </c>
      <c r="U29" s="9">
        <f t="shared" si="4"/>
        <v>0</v>
      </c>
      <c r="V29" s="9">
        <f t="shared" si="5"/>
        <v>0</v>
      </c>
      <c r="W29" s="10">
        <f t="shared" si="6"/>
        <v>0</v>
      </c>
      <c r="X29" s="10">
        <f t="shared" si="7"/>
        <v>0</v>
      </c>
      <c r="Y29" s="49" t="s">
        <v>138</v>
      </c>
    </row>
    <row r="30" spans="1:25" ht="94.5" customHeight="1" x14ac:dyDescent="0.25">
      <c r="A30" s="279"/>
      <c r="B30" s="22" t="s">
        <v>193</v>
      </c>
      <c r="C30" s="22" t="s">
        <v>194</v>
      </c>
      <c r="D30" s="22" t="s">
        <v>195</v>
      </c>
      <c r="E30" s="45" t="s">
        <v>101</v>
      </c>
      <c r="F30" s="23" t="s">
        <v>136</v>
      </c>
      <c r="G30" s="23" t="s">
        <v>136</v>
      </c>
      <c r="H30" s="23" t="s">
        <v>136</v>
      </c>
      <c r="I30" s="23" t="s">
        <v>136</v>
      </c>
      <c r="J30" s="23" t="s">
        <v>136</v>
      </c>
      <c r="K30" s="23" t="s">
        <v>136</v>
      </c>
      <c r="L30" s="23" t="s">
        <v>136</v>
      </c>
      <c r="M30" s="23" t="s">
        <v>136</v>
      </c>
      <c r="N30" s="11">
        <f t="shared" si="8"/>
        <v>0</v>
      </c>
      <c r="O30" s="11">
        <f t="shared" si="0"/>
        <v>0</v>
      </c>
      <c r="P30" s="12">
        <f t="shared" si="1"/>
        <v>0</v>
      </c>
      <c r="Q30" s="12">
        <f t="shared" si="2"/>
        <v>0</v>
      </c>
      <c r="R30" s="61" t="s">
        <v>196</v>
      </c>
      <c r="S30" s="62" t="str">
        <f t="shared" si="9"/>
        <v>N/A</v>
      </c>
      <c r="T30" s="63" t="str">
        <f t="shared" si="3"/>
        <v>N/A</v>
      </c>
      <c r="U30" s="9">
        <f t="shared" si="4"/>
        <v>0</v>
      </c>
      <c r="V30" s="9">
        <f t="shared" si="5"/>
        <v>0</v>
      </c>
      <c r="W30" s="10">
        <f t="shared" si="6"/>
        <v>0</v>
      </c>
      <c r="X30" s="10">
        <f t="shared" si="7"/>
        <v>0</v>
      </c>
      <c r="Y30" s="61" t="s">
        <v>197</v>
      </c>
    </row>
    <row r="31" spans="1:25" ht="180" customHeight="1" x14ac:dyDescent="0.25">
      <c r="A31" s="271" t="s">
        <v>198</v>
      </c>
      <c r="B31" s="274" t="s">
        <v>199</v>
      </c>
      <c r="C31" s="26" t="s">
        <v>200</v>
      </c>
      <c r="D31" s="26" t="s">
        <v>201</v>
      </c>
      <c r="E31" s="45" t="s">
        <v>101</v>
      </c>
      <c r="F31" s="23" t="s">
        <v>136</v>
      </c>
      <c r="G31" s="23" t="s">
        <v>136</v>
      </c>
      <c r="H31" s="60">
        <v>271</v>
      </c>
      <c r="I31" s="69">
        <v>2696325</v>
      </c>
      <c r="J31" s="60">
        <v>723</v>
      </c>
      <c r="K31" s="70">
        <v>6870355</v>
      </c>
      <c r="L31" s="56">
        <v>444</v>
      </c>
      <c r="M31" s="71">
        <v>4450111</v>
      </c>
      <c r="N31" s="11">
        <f t="shared" si="8"/>
        <v>-0.63837638376383765</v>
      </c>
      <c r="O31" s="11">
        <f t="shared" si="0"/>
        <v>-0.65043568560911602</v>
      </c>
      <c r="P31" s="12">
        <f t="shared" si="1"/>
        <v>0</v>
      </c>
      <c r="Q31" s="12">
        <f t="shared" si="2"/>
        <v>0</v>
      </c>
      <c r="R31" s="61" t="s">
        <v>202</v>
      </c>
      <c r="S31" s="62">
        <f t="shared" si="9"/>
        <v>444</v>
      </c>
      <c r="T31" s="63">
        <f t="shared" si="3"/>
        <v>4450111</v>
      </c>
      <c r="U31" s="9">
        <f t="shared" si="4"/>
        <v>0.38589211618257258</v>
      </c>
      <c r="V31" s="9">
        <f t="shared" si="5"/>
        <v>0.35227349969543054</v>
      </c>
      <c r="W31" s="10">
        <f t="shared" si="6"/>
        <v>0</v>
      </c>
      <c r="X31" s="10">
        <f t="shared" si="7"/>
        <v>0</v>
      </c>
      <c r="Y31" s="49" t="s">
        <v>159</v>
      </c>
    </row>
    <row r="32" spans="1:25" ht="75" x14ac:dyDescent="0.25">
      <c r="A32" s="272"/>
      <c r="B32" s="275"/>
      <c r="C32" s="26" t="s">
        <v>203</v>
      </c>
      <c r="D32" s="26" t="s">
        <v>201</v>
      </c>
      <c r="E32" s="80" t="s">
        <v>101</v>
      </c>
      <c r="F32" s="23" t="s">
        <v>136</v>
      </c>
      <c r="G32" s="23" t="s">
        <v>136</v>
      </c>
      <c r="H32" s="37">
        <v>0</v>
      </c>
      <c r="I32" s="76">
        <v>0</v>
      </c>
      <c r="J32" s="37">
        <v>0</v>
      </c>
      <c r="K32" s="37">
        <v>0</v>
      </c>
      <c r="L32" s="56">
        <v>0</v>
      </c>
      <c r="M32" s="57">
        <v>0</v>
      </c>
      <c r="N32" s="11">
        <f t="shared" si="8"/>
        <v>0</v>
      </c>
      <c r="O32" s="11">
        <f t="shared" si="0"/>
        <v>0</v>
      </c>
      <c r="P32" s="12">
        <f t="shared" si="1"/>
        <v>0</v>
      </c>
      <c r="Q32" s="12">
        <f t="shared" si="2"/>
        <v>0</v>
      </c>
      <c r="R32" s="61" t="s">
        <v>204</v>
      </c>
      <c r="S32" s="62">
        <f t="shared" si="9"/>
        <v>0</v>
      </c>
      <c r="T32" s="63">
        <f t="shared" si="3"/>
        <v>0</v>
      </c>
      <c r="U32" s="9">
        <f t="shared" si="4"/>
        <v>0</v>
      </c>
      <c r="V32" s="9">
        <f t="shared" si="5"/>
        <v>0</v>
      </c>
      <c r="W32" s="10">
        <f t="shared" si="6"/>
        <v>0</v>
      </c>
      <c r="X32" s="10">
        <f t="shared" si="7"/>
        <v>0</v>
      </c>
      <c r="Y32" s="49" t="s">
        <v>159</v>
      </c>
    </row>
    <row r="33" spans="1:32" ht="184.35" customHeight="1" thickBot="1" x14ac:dyDescent="0.3">
      <c r="A33" s="273"/>
      <c r="B33" s="276"/>
      <c r="C33" s="27" t="s">
        <v>205</v>
      </c>
      <c r="D33" s="79" t="s">
        <v>206</v>
      </c>
      <c r="E33" s="81" t="s">
        <v>101</v>
      </c>
      <c r="F33" s="23" t="s">
        <v>136</v>
      </c>
      <c r="G33" s="23" t="s">
        <v>136</v>
      </c>
      <c r="H33" s="82">
        <v>135534</v>
      </c>
      <c r="I33" s="84">
        <v>76417800</v>
      </c>
      <c r="J33" s="85">
        <v>279860</v>
      </c>
      <c r="K33" s="86">
        <v>162615910</v>
      </c>
      <c r="L33" s="75">
        <v>144851</v>
      </c>
      <c r="M33" s="57">
        <v>95396660</v>
      </c>
      <c r="N33" s="11">
        <f t="shared" si="8"/>
        <v>-6.8742898460902868E-2</v>
      </c>
      <c r="O33" s="11">
        <f t="shared" si="0"/>
        <v>-0.24835653473405417</v>
      </c>
      <c r="P33" s="12">
        <f t="shared" si="1"/>
        <v>0</v>
      </c>
      <c r="Q33" s="12">
        <f t="shared" si="2"/>
        <v>0</v>
      </c>
      <c r="R33" s="87" t="s">
        <v>207</v>
      </c>
      <c r="S33" s="62">
        <f t="shared" si="9"/>
        <v>144851</v>
      </c>
      <c r="T33" s="63">
        <f t="shared" si="3"/>
        <v>95396660</v>
      </c>
      <c r="U33" s="9">
        <f t="shared" si="4"/>
        <v>0.48241620810405206</v>
      </c>
      <c r="V33" s="9">
        <f t="shared" si="5"/>
        <v>0.41336207508847078</v>
      </c>
      <c r="W33" s="10">
        <f t="shared" si="6"/>
        <v>0</v>
      </c>
      <c r="X33" s="10">
        <f t="shared" si="7"/>
        <v>0</v>
      </c>
      <c r="Y33" s="49" t="s">
        <v>159</v>
      </c>
    </row>
    <row r="34" spans="1:32" ht="135" x14ac:dyDescent="0.25">
      <c r="A34" s="51" t="s">
        <v>208</v>
      </c>
      <c r="B34" s="27" t="s">
        <v>209</v>
      </c>
      <c r="C34" s="27" t="s">
        <v>210</v>
      </c>
      <c r="D34" s="27" t="s">
        <v>211</v>
      </c>
      <c r="E34" s="73" t="s">
        <v>99</v>
      </c>
      <c r="F34" s="74">
        <v>0.01</v>
      </c>
      <c r="G34" s="77">
        <v>0.01</v>
      </c>
      <c r="H34" s="78">
        <v>3</v>
      </c>
      <c r="I34" s="83">
        <v>759347</v>
      </c>
      <c r="J34" s="78">
        <v>4</v>
      </c>
      <c r="K34" s="107">
        <v>919346</v>
      </c>
      <c r="L34" s="75">
        <v>3</v>
      </c>
      <c r="M34" s="57">
        <v>316000</v>
      </c>
      <c r="N34" s="11">
        <f t="shared" ref="N34" si="10">IFERROR((1-(L34/H34)),0)</f>
        <v>0</v>
      </c>
      <c r="O34" s="11">
        <f t="shared" ref="O34" si="11">IFERROR((1-(M34/I34)),0)</f>
        <v>0.58385296840574863</v>
      </c>
      <c r="P34" s="12">
        <f t="shared" ref="P34" si="12">IFERROR((N34/G34),0)</f>
        <v>0</v>
      </c>
      <c r="Q34" s="12">
        <f t="shared" ref="Q34" si="13">IFERROR((O34/F34),0)</f>
        <v>58.38529684057486</v>
      </c>
      <c r="R34" s="87" t="s">
        <v>212</v>
      </c>
      <c r="S34" s="62">
        <f t="shared" si="9"/>
        <v>3</v>
      </c>
      <c r="T34" s="63">
        <f t="shared" si="3"/>
        <v>316000</v>
      </c>
      <c r="U34" s="9">
        <f t="shared" si="4"/>
        <v>0.25</v>
      </c>
      <c r="V34" s="9">
        <f t="shared" si="5"/>
        <v>0.65627739719322209</v>
      </c>
      <c r="W34" s="10">
        <f t="shared" si="6"/>
        <v>25</v>
      </c>
      <c r="X34" s="10">
        <f t="shared" si="7"/>
        <v>65.627739719322207</v>
      </c>
      <c r="Y34" s="49" t="s">
        <v>138</v>
      </c>
      <c r="Z34" s="14">
        <v>1</v>
      </c>
      <c r="AE34" s="90">
        <v>5</v>
      </c>
      <c r="AF34" s="90">
        <v>841000</v>
      </c>
    </row>
    <row r="35" spans="1:32" x14ac:dyDescent="0.25">
      <c r="A35" s="14"/>
    </row>
    <row r="36" spans="1:32" x14ac:dyDescent="0.25">
      <c r="A36" s="14"/>
    </row>
    <row r="38" spans="1:32" ht="19.5" customHeight="1" x14ac:dyDescent="0.25">
      <c r="A38" s="260" t="s">
        <v>213</v>
      </c>
      <c r="B38" s="260"/>
      <c r="C38" s="260"/>
      <c r="D38" s="260"/>
      <c r="E38" s="260"/>
      <c r="F38" s="260"/>
      <c r="G38" s="260"/>
      <c r="H38" s="260"/>
    </row>
  </sheetData>
  <mergeCells count="47">
    <mergeCell ref="S9:Y9"/>
    <mergeCell ref="S10:Y10"/>
    <mergeCell ref="L8:O8"/>
    <mergeCell ref="J8:K9"/>
    <mergeCell ref="J10:J11"/>
    <mergeCell ref="K10:K11"/>
    <mergeCell ref="L9:R9"/>
    <mergeCell ref="S8:Y8"/>
    <mergeCell ref="L10:R10"/>
    <mergeCell ref="A12:A13"/>
    <mergeCell ref="A8:B11"/>
    <mergeCell ref="C8:C11"/>
    <mergeCell ref="R15:R16"/>
    <mergeCell ref="A7:G7"/>
    <mergeCell ref="E8:E11"/>
    <mergeCell ref="G8:G11"/>
    <mergeCell ref="H10:H11"/>
    <mergeCell ref="D8:D11"/>
    <mergeCell ref="H8:I9"/>
    <mergeCell ref="B17:B18"/>
    <mergeCell ref="B20:B23"/>
    <mergeCell ref="B26:B27"/>
    <mergeCell ref="B28:B29"/>
    <mergeCell ref="F8:F11"/>
    <mergeCell ref="C1:Y1"/>
    <mergeCell ref="H2:I2"/>
    <mergeCell ref="H4:I4"/>
    <mergeCell ref="J2:Y2"/>
    <mergeCell ref="J4:Y4"/>
    <mergeCell ref="B2:G2"/>
    <mergeCell ref="B4:G4"/>
    <mergeCell ref="Y15:Y16"/>
    <mergeCell ref="A38:H38"/>
    <mergeCell ref="B3:G3"/>
    <mergeCell ref="J3:Y3"/>
    <mergeCell ref="B24:B25"/>
    <mergeCell ref="L7:Y7"/>
    <mergeCell ref="B5:G5"/>
    <mergeCell ref="H5:I5"/>
    <mergeCell ref="J5:Y5"/>
    <mergeCell ref="A6:Y6"/>
    <mergeCell ref="A31:A33"/>
    <mergeCell ref="B31:B33"/>
    <mergeCell ref="I10:I11"/>
    <mergeCell ref="A15:A16"/>
    <mergeCell ref="B15:B16"/>
    <mergeCell ref="A17:A30"/>
  </mergeCells>
  <dataValidations count="14">
    <dataValidation allowBlank="1" showInputMessage="1" showErrorMessage="1" prompt="Defina la referencia que se usará  para medir el rubro o componente. Ejem. Metro cúbico, personas, horas, entre otros." sqref="D8:D11" xr:uid="{00000000-0002-0000-0100-000000000000}"/>
    <dataValidation allowBlank="1" showInputMessage="1" showErrorMessage="1" prompt="Si el rubro y componente se espera mantener o reducir en la vigencia (se selcciona como gasto elegible), seleccione SI, en caso contrario seleccione NO. _x000a__x000a_Si selecciona NO, se debe diligencuir las columnas H en adelante" sqref="E8:E11" xr:uid="{00000000-0002-0000-0100-000001000000}"/>
    <dataValidation allowBlank="1" showInputMessage="1" showErrorMessage="1" prompt="Si en la celda &quot;E&quot;, selecionó SI, defina una meta en porcentaje para mantener o reducir el gasto en la vigencia. (En giros presupuestales)" sqref="F8:F11" xr:uid="{00000000-0002-0000-0100-000002000000}"/>
    <dataValidation allowBlank="1" showInputMessage="1" showErrorMessage="1" prompt="Si en la celda &quot;E&quot;, selecionó SI, defina una meta en porcentaje para mantener o reducir el gasto en la vigencia. (En unidad de medida)" sqref="G8:G11" xr:uid="{00000000-0002-0000-0100-000003000000}"/>
    <dataValidation allowBlank="1" showInputMessage="1" showErrorMessage="1" prompt="Relacione el dato de consumo asociado al rubro, componente y unidad de medida reportado en el  mismo periodo del año anterior_x000a_" sqref="H10:H11 J10:J11" xr:uid="{00000000-0002-0000-0100-000004000000}"/>
    <dataValidation allowBlank="1" showInputMessage="1" showErrorMessage="1" prompt="Relacione los giros realizados  en el  mismo periodo del año anterior, relacionados con el rubro y el componente. Valores en pesos." sqref="K10:K11" xr:uid="{00000000-0002-0000-0100-000005000000}"/>
    <dataValidation allowBlank="1" showInputMessage="1" showErrorMessage="1" prompt="Relacione el dato de consumo asociado al rubro, componente y unidad de medida en el periodo de reporte._x000a_" sqref="L11 S11" xr:uid="{00000000-0002-0000-0100-000006000000}"/>
    <dataValidation allowBlank="1" showInputMessage="1" showErrorMessage="1" prompt="Relacione los giros realizados  en el  periodo de reporte para el rubro y el componente. Valores en pesos." sqref="M11" xr:uid="{00000000-0002-0000-0100-000007000000}"/>
    <dataValidation allowBlank="1" showInputMessage="1" showErrorMessage="1" prompt="Relacione los giros realizados  en el  periodo de reporte para el rubro y el componente. Valores en pesos._x000a_" sqref="T11" xr:uid="{00000000-0002-0000-0100-000008000000}"/>
    <dataValidation allowBlank="1" showInputMessage="1" showErrorMessage="1" prompt="Escribir el otro sector que no se encuentra en la lista desplegable" sqref="B3:G3" xr:uid="{00000000-0002-0000-0100-000009000000}"/>
    <dataValidation allowBlank="1" showInputMessage="1" showErrorMessage="1" prompt="Escribir la otra entidad que no se encuentra en la lista desplegable" sqref="J3:Y3" xr:uid="{00000000-0002-0000-0100-00000A000000}"/>
    <dataValidation type="list" allowBlank="1" showInputMessage="1" showErrorMessage="1" sqref="J2:Y2" xr:uid="{00000000-0002-0000-0100-00000B000000}">
      <formula1>INDIRECT(B2)</formula1>
    </dataValidation>
    <dataValidation allowBlank="1" showInputMessage="1" showErrorMessage="1" prompt="Relacione los giros realizados  en el  mismo periodo del año anterior, relacionados con el rubro y el componente. valores en pesos." sqref="I10:I11" xr:uid="{00000000-0002-0000-0100-00000C000000}"/>
    <dataValidation allowBlank="1" showInputMessage="1" showErrorMessage="1" prompt="Solo aplica para gastos de funcionamiento." sqref="A8:B11" xr:uid="{00000000-0002-0000-0100-00000D000000}"/>
  </dataValidations>
  <pageMargins left="0.7" right="0.7" top="0.75" bottom="0.75" header="0.3" footer="0.3"/>
  <pageSetup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E000000}">
          <x14:formula1>
            <xm:f>datos!$E$12:$E$13</xm:f>
          </x14:formula1>
          <xm:sqref>B5</xm:sqref>
        </x14:dataValidation>
        <x14:dataValidation type="list" allowBlank="1" showInputMessage="1" showErrorMessage="1" xr:uid="{00000000-0002-0000-0100-00000F000000}">
          <x14:formula1>
            <xm:f>datos!$E$27:$E$29</xm:f>
          </x14:formula1>
          <xm:sqref>J4</xm:sqref>
        </x14:dataValidation>
        <x14:dataValidation type="list" allowBlank="1" showInputMessage="1" showErrorMessage="1" xr:uid="{00000000-0002-0000-0100-000010000000}">
          <x14:formula1>
            <xm:f>datos!$D$27:$D$31</xm:f>
          </x14:formula1>
          <xm:sqref>B4</xm:sqref>
        </x14:dataValidation>
        <x14:dataValidation type="list" allowBlank="1" showInputMessage="1" showErrorMessage="1" xr:uid="{00000000-0002-0000-0100-000011000000}">
          <x14:formula1>
            <xm:f>datos!$E$18:$E$20</xm:f>
          </x14:formula1>
          <xm:sqref>J5</xm:sqref>
        </x14:dataValidation>
        <x14:dataValidation type="list" showInputMessage="1" showErrorMessage="1" xr:uid="{00000000-0002-0000-0100-000012000000}">
          <x14:formula1>
            <xm:f>datos!$D$2:$T$2</xm:f>
          </x14:formula1>
          <xm:sqref>B2:G2</xm:sqref>
        </x14:dataValidation>
        <x14:dataValidation type="list" allowBlank="1" showInputMessage="1" showErrorMessage="1" xr:uid="{00000000-0002-0000-0100-000013000000}">
          <x14:formula1>
            <xm:f>datos!$F$27:$F$28</xm:f>
          </x14:formula1>
          <xm:sqref>E12:E34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3EDF2-ED7E-4F2E-AD40-81ACFED01164}">
  <sheetPr>
    <pageSetUpPr fitToPage="1"/>
  </sheetPr>
  <dimension ref="B1:BX42"/>
  <sheetViews>
    <sheetView showGridLines="0" tabSelected="1" view="pageBreakPreview" zoomScale="80" zoomScaleNormal="80" zoomScaleSheetLayoutView="80" workbookViewId="0"/>
  </sheetViews>
  <sheetFormatPr baseColWidth="10" defaultColWidth="9.140625" defaultRowHeight="15" customHeight="1" x14ac:dyDescent="0.25"/>
  <cols>
    <col min="1" max="1" width="2.85546875" style="14" customWidth="1"/>
    <col min="2" max="2" width="33" style="28" customWidth="1"/>
    <col min="3" max="3" width="36" style="14" customWidth="1"/>
    <col min="4" max="4" width="42.42578125" style="14" customWidth="1"/>
    <col min="5" max="5" width="18.7109375" style="14" customWidth="1"/>
    <col min="6" max="6" width="26.7109375" style="39" customWidth="1"/>
    <col min="7" max="7" width="18.140625" style="38" customWidth="1"/>
    <col min="8" max="8" width="16" style="38" customWidth="1"/>
    <col min="9" max="9" width="16.42578125" style="38" customWidth="1"/>
    <col min="10" max="10" width="22.85546875" style="38" customWidth="1"/>
    <col min="11" max="11" width="19.85546875" style="38" customWidth="1"/>
    <col min="12" max="12" width="21.42578125" style="38" customWidth="1"/>
    <col min="13" max="13" width="17" style="38" customWidth="1"/>
    <col min="14" max="14" width="22.42578125" style="38" customWidth="1"/>
    <col min="15" max="15" width="23" style="38" customWidth="1"/>
    <col min="16" max="16" width="22.42578125" style="38" customWidth="1"/>
    <col min="17" max="17" width="23.5703125" style="38" customWidth="1"/>
    <col min="18" max="18" width="14.7109375" style="38" customWidth="1"/>
    <col min="19" max="19" width="6.5703125" style="38" customWidth="1"/>
    <col min="20" max="20" width="14.7109375" style="38" customWidth="1"/>
    <col min="21" max="21" width="6.5703125" style="38" customWidth="1"/>
    <col min="22" max="22" width="18.42578125" style="38" customWidth="1"/>
    <col min="23" max="23" width="6.5703125" style="38" customWidth="1"/>
    <col min="24" max="24" width="21.140625" style="38" customWidth="1"/>
    <col min="25" max="25" width="6.5703125" style="38" customWidth="1"/>
    <col min="26" max="26" width="20.5703125" style="38" customWidth="1"/>
    <col min="27" max="27" width="6.5703125" style="38" customWidth="1"/>
    <col min="28" max="28" width="19" style="38" customWidth="1"/>
    <col min="29" max="29" width="6.140625" style="38" customWidth="1"/>
    <col min="30" max="30" width="19.5703125" style="38" customWidth="1"/>
    <col min="31" max="31" width="21" style="14" customWidth="1"/>
    <col min="32" max="32" width="23.7109375" style="14" customWidth="1"/>
    <col min="33" max="33" width="18" style="184" customWidth="1"/>
    <col min="34" max="34" width="21.140625" style="184" customWidth="1"/>
    <col min="35" max="35" width="16.5703125" style="14" customWidth="1"/>
    <col min="36" max="36" width="20.85546875" style="14" customWidth="1"/>
    <col min="37" max="37" width="14.85546875" style="14" customWidth="1"/>
    <col min="38" max="39" width="21.5703125" style="14" customWidth="1"/>
    <col min="40" max="40" width="27.28515625" style="14" customWidth="1"/>
    <col min="41" max="41" width="21.5703125" style="14" customWidth="1"/>
    <col min="42" max="42" width="27.5703125" style="14" customWidth="1"/>
    <col min="43" max="43" width="21.5703125" style="14" customWidth="1"/>
    <col min="44" max="44" width="32.28515625" style="14" customWidth="1"/>
    <col min="45" max="45" width="21.5703125" style="14" customWidth="1"/>
    <col min="46" max="46" width="25.5703125" style="14" customWidth="1"/>
    <col min="47" max="47" width="21.5703125" style="14" customWidth="1"/>
    <col min="48" max="48" width="25.28515625" style="14" customWidth="1"/>
    <col min="49" max="49" width="18.140625" style="14" customWidth="1"/>
    <col min="50" max="50" width="21.28515625" style="14" customWidth="1"/>
    <col min="51" max="51" width="18.7109375" style="14" customWidth="1"/>
    <col min="52" max="52" width="17.140625" style="14" customWidth="1"/>
    <col min="53" max="53" width="22" style="137" customWidth="1"/>
    <col min="54" max="54" width="22.28515625" style="134" customWidth="1"/>
    <col min="55" max="55" width="65.140625" style="14" customWidth="1"/>
    <col min="56" max="56" width="58.85546875" style="14" customWidth="1"/>
    <col min="57" max="57" width="13" style="14" customWidth="1"/>
    <col min="58" max="58" width="20" style="14" customWidth="1"/>
    <col min="59" max="59" width="12.28515625" style="14" customWidth="1"/>
    <col min="60" max="60" width="20.7109375" style="14" customWidth="1"/>
    <col min="61" max="61" width="12.140625" style="14" customWidth="1"/>
    <col min="62" max="62" width="23.85546875" style="14" customWidth="1"/>
    <col min="63" max="63" width="13" style="14" customWidth="1"/>
    <col min="64" max="64" width="26.28515625" style="14" customWidth="1"/>
    <col min="65" max="65" width="14.5703125" style="14" customWidth="1"/>
    <col min="66" max="66" width="28.42578125" style="14" customWidth="1"/>
    <col min="67" max="67" width="15" style="14" customWidth="1"/>
    <col min="68" max="68" width="26.140625" style="14" customWidth="1"/>
    <col min="69" max="69" width="14.7109375" style="14" customWidth="1"/>
    <col min="70" max="70" width="24" style="14" customWidth="1"/>
    <col min="71" max="71" width="17.42578125" style="14" customWidth="1"/>
    <col min="72" max="72" width="13.42578125" style="14" customWidth="1"/>
    <col min="73" max="73" width="16.7109375" style="14" customWidth="1"/>
    <col min="74" max="74" width="18.85546875" style="14" customWidth="1"/>
    <col min="75" max="75" width="71" style="14" customWidth="1"/>
    <col min="76" max="76" width="82.140625" style="14" customWidth="1"/>
    <col min="77" max="16384" width="9.140625" style="14"/>
  </cols>
  <sheetData>
    <row r="1" spans="2:76" ht="75" customHeight="1" x14ac:dyDescent="0.25">
      <c r="B1" s="13"/>
      <c r="C1" s="13"/>
      <c r="D1" s="326" t="s">
        <v>103</v>
      </c>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6"/>
      <c r="AR1" s="326"/>
      <c r="AS1" s="326"/>
      <c r="AT1" s="326"/>
      <c r="AU1" s="326"/>
      <c r="AV1" s="326"/>
      <c r="AW1" s="326"/>
      <c r="AX1" s="326"/>
      <c r="AY1" s="326"/>
      <c r="AZ1" s="326"/>
      <c r="BA1" s="326"/>
      <c r="BB1" s="326"/>
      <c r="BC1" s="326"/>
      <c r="BD1" s="326"/>
      <c r="BE1" s="326"/>
      <c r="BF1" s="326"/>
      <c r="BG1" s="326"/>
      <c r="BH1" s="326"/>
      <c r="BI1" s="326"/>
      <c r="BJ1" s="326"/>
      <c r="BK1" s="326"/>
      <c r="BL1" s="326"/>
      <c r="BM1" s="326"/>
      <c r="BN1" s="326"/>
      <c r="BO1" s="326"/>
      <c r="BP1" s="326"/>
      <c r="BQ1" s="326"/>
      <c r="BR1" s="326"/>
      <c r="BS1" s="326"/>
      <c r="BT1" s="326"/>
      <c r="BU1" s="326"/>
      <c r="BV1" s="326"/>
      <c r="BW1" s="326"/>
      <c r="BX1" s="326"/>
    </row>
    <row r="2" spans="2:76" ht="26.25" customHeight="1" x14ac:dyDescent="0.25">
      <c r="B2" s="159" t="s">
        <v>104</v>
      </c>
      <c r="C2" s="159" t="s">
        <v>6</v>
      </c>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185"/>
      <c r="AH2" s="185"/>
      <c r="AI2" s="88"/>
      <c r="AJ2" s="88"/>
      <c r="AK2" s="88"/>
      <c r="AL2" s="88"/>
      <c r="AM2" s="88"/>
      <c r="AN2" s="88"/>
      <c r="AO2" s="88"/>
      <c r="AP2" s="88"/>
      <c r="AQ2" s="88"/>
      <c r="AR2" s="88"/>
      <c r="AS2" s="88"/>
      <c r="AT2" s="88"/>
      <c r="AU2" s="88"/>
      <c r="AV2" s="88"/>
      <c r="AW2" s="88"/>
      <c r="AX2" s="88"/>
      <c r="AY2" s="88"/>
      <c r="AZ2" s="88"/>
      <c r="BA2" s="88"/>
      <c r="BB2" s="88"/>
      <c r="BC2" s="88"/>
      <c r="BD2" s="191"/>
      <c r="BE2" s="191"/>
      <c r="BF2" s="191"/>
      <c r="BG2" s="191"/>
      <c r="BH2" s="191"/>
      <c r="BI2" s="191"/>
      <c r="BJ2" s="88"/>
      <c r="BK2" s="88"/>
      <c r="BL2" s="88"/>
      <c r="BM2" s="88"/>
      <c r="BN2" s="88"/>
      <c r="BO2" s="88"/>
      <c r="BP2" s="88"/>
      <c r="BQ2" s="191"/>
      <c r="BR2" s="191"/>
      <c r="BS2" s="88"/>
      <c r="BT2" s="88"/>
      <c r="BU2" s="88"/>
      <c r="BV2" s="88"/>
      <c r="BW2" s="88"/>
      <c r="BX2" s="88"/>
    </row>
    <row r="3" spans="2:76" ht="26.25" customHeight="1" x14ac:dyDescent="0.25">
      <c r="B3" s="159" t="s">
        <v>95</v>
      </c>
      <c r="C3" s="159" t="s">
        <v>214</v>
      </c>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185"/>
      <c r="AH3" s="185"/>
      <c r="AI3" s="88"/>
      <c r="AJ3" s="88"/>
      <c r="AK3" s="88"/>
      <c r="AL3" s="88"/>
      <c r="AM3" s="88"/>
      <c r="AN3" s="88"/>
      <c r="AO3" s="88"/>
      <c r="AP3" s="88"/>
      <c r="AQ3" s="88"/>
      <c r="AR3" s="88"/>
      <c r="AS3" s="88"/>
      <c r="AT3" s="88"/>
      <c r="AU3" s="88"/>
      <c r="AV3" s="88"/>
      <c r="AW3" s="88"/>
      <c r="AX3" s="88"/>
      <c r="AY3" s="88"/>
      <c r="AZ3" s="88"/>
      <c r="BA3" s="88"/>
      <c r="BB3" s="88"/>
      <c r="BC3" s="88"/>
      <c r="BD3" s="191"/>
      <c r="BE3" s="191"/>
      <c r="BF3" s="191"/>
      <c r="BG3" s="191"/>
      <c r="BH3" s="191"/>
      <c r="BI3" s="191"/>
      <c r="BJ3" s="88"/>
      <c r="BK3" s="88"/>
      <c r="BL3" s="88"/>
      <c r="BM3" s="88"/>
      <c r="BN3" s="88"/>
      <c r="BO3" s="88"/>
      <c r="BP3" s="88"/>
      <c r="BQ3" s="191"/>
      <c r="BR3" s="191"/>
      <c r="BS3" s="88"/>
      <c r="BT3" s="88"/>
      <c r="BU3" s="88"/>
      <c r="BV3" s="88"/>
      <c r="BW3" s="88"/>
      <c r="BX3" s="88"/>
    </row>
    <row r="4" spans="2:76" ht="26.25" customHeight="1" x14ac:dyDescent="0.25">
      <c r="B4" s="160" t="s">
        <v>85</v>
      </c>
      <c r="C4" s="160" t="s">
        <v>215</v>
      </c>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86"/>
      <c r="AH4" s="186"/>
      <c r="AI4" s="158"/>
      <c r="AJ4" s="158"/>
      <c r="AK4" s="158"/>
      <c r="AL4" s="158"/>
      <c r="AM4" s="158"/>
      <c r="AN4" s="158"/>
      <c r="AO4" s="158"/>
      <c r="AP4" s="158"/>
      <c r="AQ4" s="158"/>
      <c r="AR4" s="158"/>
      <c r="AS4" s="158"/>
      <c r="AT4" s="158"/>
      <c r="AU4" s="158"/>
      <c r="AV4" s="158"/>
      <c r="AW4" s="158"/>
      <c r="AX4" s="158"/>
      <c r="AY4" s="158"/>
      <c r="AZ4" s="158"/>
      <c r="BA4" s="158"/>
      <c r="BB4" s="158"/>
      <c r="BC4" s="158"/>
      <c r="BD4" s="192"/>
      <c r="BE4" s="192"/>
      <c r="BF4" s="192"/>
      <c r="BG4" s="192"/>
      <c r="BH4" s="192"/>
      <c r="BI4" s="192"/>
      <c r="BJ4" s="158"/>
      <c r="BK4" s="158"/>
      <c r="BL4" s="158"/>
      <c r="BM4" s="158"/>
      <c r="BN4" s="158"/>
      <c r="BO4" s="158"/>
      <c r="BP4" s="158"/>
      <c r="BQ4" s="192"/>
      <c r="BR4" s="192"/>
      <c r="BS4" s="158"/>
      <c r="BT4" s="158"/>
      <c r="BU4" s="158"/>
      <c r="BV4" s="158"/>
      <c r="BW4" s="158"/>
      <c r="BX4" s="158"/>
    </row>
    <row r="5" spans="2:76" ht="26.25" customHeight="1" x14ac:dyDescent="0.25">
      <c r="B5" s="157" t="s">
        <v>110</v>
      </c>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87"/>
      <c r="AH5" s="187"/>
      <c r="AI5" s="149"/>
      <c r="AJ5" s="149"/>
      <c r="AK5" s="149"/>
      <c r="AL5" s="149"/>
      <c r="AM5" s="149"/>
      <c r="AN5" s="149"/>
      <c r="AO5" s="149"/>
      <c r="AP5" s="149"/>
      <c r="AQ5" s="149"/>
      <c r="AR5" s="149"/>
      <c r="AS5" s="149"/>
      <c r="AT5" s="149"/>
      <c r="AU5" s="149"/>
      <c r="AV5" s="149"/>
      <c r="AW5" s="149"/>
      <c r="AX5" s="149"/>
      <c r="AY5" s="149"/>
      <c r="AZ5" s="149"/>
      <c r="BA5" s="149"/>
      <c r="BB5" s="149"/>
      <c r="BC5" s="149"/>
      <c r="BD5" s="193"/>
      <c r="BE5" s="193"/>
      <c r="BF5" s="193"/>
      <c r="BG5" s="193"/>
      <c r="BH5" s="193"/>
      <c r="BI5" s="193"/>
      <c r="BJ5" s="149"/>
      <c r="BK5" s="149"/>
      <c r="BL5" s="149"/>
      <c r="BM5" s="149"/>
      <c r="BN5" s="149"/>
      <c r="BO5" s="149"/>
      <c r="BP5" s="149"/>
      <c r="BQ5" s="193"/>
      <c r="BR5" s="193"/>
      <c r="BS5" s="149"/>
      <c r="BT5" s="149"/>
      <c r="BU5" s="149"/>
      <c r="BV5" s="149"/>
      <c r="BW5" s="149"/>
      <c r="BX5" s="149"/>
    </row>
    <row r="6" spans="2:76" x14ac:dyDescent="0.25">
      <c r="B6" s="299" t="s">
        <v>111</v>
      </c>
      <c r="C6" s="300"/>
      <c r="D6" s="300"/>
      <c r="E6" s="300"/>
      <c r="F6" s="89"/>
      <c r="G6" s="34"/>
      <c r="H6" s="34"/>
      <c r="I6" s="34"/>
      <c r="J6" s="34"/>
      <c r="K6" s="34"/>
      <c r="L6" s="34"/>
      <c r="M6" s="34"/>
      <c r="N6" s="34"/>
      <c r="O6" s="34"/>
      <c r="P6" s="34"/>
      <c r="Q6" s="34"/>
      <c r="R6" s="34"/>
      <c r="S6" s="34"/>
      <c r="T6" s="34"/>
      <c r="U6" s="34"/>
      <c r="V6" s="34"/>
      <c r="W6" s="34"/>
      <c r="X6" s="34"/>
      <c r="Y6" s="34"/>
      <c r="Z6" s="34"/>
      <c r="AA6" s="34"/>
      <c r="AB6" s="34"/>
      <c r="AC6" s="34"/>
      <c r="AD6" s="34"/>
      <c r="AE6" s="266" t="s">
        <v>112</v>
      </c>
      <c r="AF6" s="267"/>
      <c r="AG6" s="267"/>
      <c r="AH6" s="267"/>
      <c r="AI6" s="267"/>
      <c r="AJ6" s="267"/>
      <c r="AK6" s="267"/>
      <c r="AL6" s="267"/>
      <c r="AM6" s="267"/>
      <c r="AN6" s="267"/>
      <c r="AO6" s="267"/>
      <c r="AP6" s="267"/>
      <c r="AQ6" s="267"/>
      <c r="AR6" s="267"/>
      <c r="AS6" s="267"/>
      <c r="AT6" s="267"/>
      <c r="AU6" s="267"/>
      <c r="AV6" s="267"/>
      <c r="AW6" s="267"/>
      <c r="AX6" s="267"/>
      <c r="AY6" s="267"/>
      <c r="AZ6" s="267"/>
      <c r="BA6" s="267"/>
      <c r="BB6" s="267"/>
      <c r="BC6" s="267"/>
      <c r="BD6" s="266"/>
      <c r="BE6" s="267"/>
      <c r="BF6" s="267"/>
      <c r="BG6" s="267"/>
      <c r="BH6" s="267"/>
      <c r="BI6" s="267"/>
      <c r="BJ6" s="267"/>
      <c r="BK6" s="267"/>
      <c r="BL6" s="267"/>
      <c r="BM6" s="267"/>
      <c r="BN6" s="267"/>
      <c r="BO6" s="267"/>
      <c r="BP6" s="267"/>
      <c r="BQ6" s="267"/>
      <c r="BR6" s="267"/>
      <c r="BS6" s="267"/>
      <c r="BT6" s="267"/>
      <c r="BU6" s="267"/>
      <c r="BV6" s="267"/>
      <c r="BW6" s="267"/>
      <c r="BX6" s="267"/>
    </row>
    <row r="7" spans="2:76" ht="18" customHeight="1" x14ac:dyDescent="0.25">
      <c r="B7" s="289" t="s">
        <v>216</v>
      </c>
      <c r="C7" s="290"/>
      <c r="D7" s="290" t="s">
        <v>114</v>
      </c>
      <c r="E7" s="303" t="s">
        <v>115</v>
      </c>
      <c r="F7" s="338" t="s">
        <v>217</v>
      </c>
      <c r="G7" s="342" t="s">
        <v>218</v>
      </c>
      <c r="H7" s="342"/>
      <c r="I7" s="342"/>
      <c r="J7" s="342"/>
      <c r="K7" s="342"/>
      <c r="L7" s="342"/>
      <c r="M7" s="342"/>
      <c r="N7" s="342"/>
      <c r="O7" s="342"/>
      <c r="P7" s="342"/>
      <c r="Q7" s="342"/>
      <c r="R7" s="343"/>
      <c r="S7" s="342" t="s">
        <v>219</v>
      </c>
      <c r="T7" s="342"/>
      <c r="U7" s="342"/>
      <c r="V7" s="342"/>
      <c r="W7" s="342"/>
      <c r="X7" s="342"/>
      <c r="Y7" s="342"/>
      <c r="Z7" s="342"/>
      <c r="AA7" s="342"/>
      <c r="AB7" s="342"/>
      <c r="AC7" s="342"/>
      <c r="AD7" s="342"/>
      <c r="AE7" s="321" t="s">
        <v>121</v>
      </c>
      <c r="AF7" s="321"/>
      <c r="AG7" s="321"/>
      <c r="AH7" s="321"/>
      <c r="AI7" s="321"/>
      <c r="AJ7" s="321"/>
      <c r="AK7" s="321"/>
      <c r="AL7" s="321"/>
      <c r="AM7" s="321"/>
      <c r="AN7" s="321"/>
      <c r="AO7" s="321"/>
      <c r="AP7" s="321"/>
      <c r="AQ7" s="321"/>
      <c r="AR7" s="321"/>
      <c r="AS7" s="321"/>
      <c r="AT7" s="321"/>
      <c r="AU7" s="321"/>
      <c r="AV7" s="321"/>
      <c r="AW7" s="321"/>
      <c r="AX7" s="321"/>
      <c r="AY7" s="321"/>
      <c r="AZ7" s="321"/>
      <c r="BA7" s="321"/>
      <c r="BB7" s="321"/>
      <c r="BC7" s="322"/>
      <c r="BD7" s="320"/>
      <c r="BE7" s="321"/>
      <c r="BF7" s="321"/>
      <c r="BG7" s="321"/>
      <c r="BH7" s="321"/>
      <c r="BI7" s="321"/>
      <c r="BJ7" s="321"/>
      <c r="BK7" s="321"/>
      <c r="BL7" s="321"/>
      <c r="BM7" s="321"/>
      <c r="BN7" s="321"/>
      <c r="BO7" s="321"/>
      <c r="BP7" s="321"/>
      <c r="BQ7" s="321"/>
      <c r="BR7" s="321"/>
      <c r="BS7" s="321"/>
      <c r="BT7" s="321"/>
      <c r="BU7" s="321"/>
      <c r="BV7" s="321"/>
      <c r="BW7" s="321"/>
      <c r="BX7" s="321"/>
    </row>
    <row r="8" spans="2:76" ht="45.75" customHeight="1" x14ac:dyDescent="0.25">
      <c r="B8" s="291"/>
      <c r="C8" s="292"/>
      <c r="D8" s="292"/>
      <c r="E8" s="304"/>
      <c r="F8" s="339"/>
      <c r="G8" s="342"/>
      <c r="H8" s="342"/>
      <c r="I8" s="342"/>
      <c r="J8" s="342"/>
      <c r="K8" s="342"/>
      <c r="L8" s="342"/>
      <c r="M8" s="342"/>
      <c r="N8" s="342"/>
      <c r="O8" s="342"/>
      <c r="P8" s="342"/>
      <c r="Q8" s="342"/>
      <c r="R8" s="343"/>
      <c r="S8" s="342"/>
      <c r="T8" s="342"/>
      <c r="U8" s="342"/>
      <c r="V8" s="342"/>
      <c r="W8" s="342"/>
      <c r="X8" s="342"/>
      <c r="Y8" s="342"/>
      <c r="Z8" s="342"/>
      <c r="AA8" s="342"/>
      <c r="AB8" s="342"/>
      <c r="AC8" s="342"/>
      <c r="AD8" s="342"/>
      <c r="AE8" s="16"/>
      <c r="AF8" s="16"/>
      <c r="AG8" s="188"/>
      <c r="AH8" s="188"/>
      <c r="AI8" s="16"/>
      <c r="AJ8" s="16"/>
      <c r="AK8" s="16"/>
      <c r="AL8" s="16"/>
      <c r="AM8" s="16"/>
      <c r="AN8" s="16"/>
      <c r="AO8" s="16"/>
      <c r="AP8" s="16"/>
      <c r="AQ8" s="16"/>
      <c r="AR8" s="16"/>
      <c r="AS8" s="16"/>
      <c r="AT8" s="16"/>
      <c r="AU8" s="16"/>
      <c r="AV8" s="16"/>
      <c r="AW8" s="16"/>
      <c r="AX8" s="16"/>
      <c r="AY8" s="16"/>
      <c r="AZ8" s="16"/>
      <c r="BA8" s="135"/>
      <c r="BB8" s="133"/>
      <c r="BC8" s="115"/>
      <c r="BD8" s="327"/>
      <c r="BE8" s="328"/>
      <c r="BF8" s="328"/>
      <c r="BG8" s="328"/>
      <c r="BH8" s="328"/>
      <c r="BI8" s="329"/>
      <c r="BJ8" s="16"/>
      <c r="BK8" s="16"/>
      <c r="BL8" s="16"/>
      <c r="BM8" s="16"/>
      <c r="BN8" s="16"/>
      <c r="BO8" s="16"/>
      <c r="BP8" s="16"/>
      <c r="BQ8" s="194"/>
      <c r="BR8" s="194"/>
      <c r="BS8" s="321"/>
      <c r="BT8" s="321"/>
      <c r="BU8" s="321"/>
      <c r="BV8" s="321"/>
      <c r="BW8" s="321"/>
      <c r="BX8" s="321"/>
    </row>
    <row r="9" spans="2:76" ht="42" customHeight="1" x14ac:dyDescent="0.25">
      <c r="B9" s="293"/>
      <c r="C9" s="294"/>
      <c r="D9" s="294"/>
      <c r="E9" s="304"/>
      <c r="F9" s="340"/>
      <c r="G9" s="337" t="s">
        <v>220</v>
      </c>
      <c r="H9" s="337"/>
      <c r="I9" s="337" t="s">
        <v>221</v>
      </c>
      <c r="J9" s="337"/>
      <c r="K9" s="337" t="s">
        <v>222</v>
      </c>
      <c r="L9" s="337"/>
      <c r="M9" s="337" t="s">
        <v>223</v>
      </c>
      <c r="N9" s="337"/>
      <c r="O9" s="337" t="s">
        <v>224</v>
      </c>
      <c r="P9" s="337"/>
      <c r="Q9" s="337" t="s">
        <v>225</v>
      </c>
      <c r="R9" s="337"/>
      <c r="S9" s="337" t="s">
        <v>226</v>
      </c>
      <c r="T9" s="337"/>
      <c r="U9" s="337" t="s">
        <v>227</v>
      </c>
      <c r="V9" s="337"/>
      <c r="W9" s="337" t="s">
        <v>228</v>
      </c>
      <c r="X9" s="337"/>
      <c r="Y9" s="337" t="s">
        <v>229</v>
      </c>
      <c r="Z9" s="337"/>
      <c r="AA9" s="337" t="s">
        <v>230</v>
      </c>
      <c r="AB9" s="337"/>
      <c r="AC9" s="337" t="s">
        <v>231</v>
      </c>
      <c r="AD9" s="337"/>
      <c r="AE9" s="362" t="s">
        <v>232</v>
      </c>
      <c r="AF9" s="363"/>
      <c r="AG9" s="362" t="s">
        <v>233</v>
      </c>
      <c r="AH9" s="363"/>
      <c r="AI9" s="356" t="s">
        <v>234</v>
      </c>
      <c r="AJ9" s="357"/>
      <c r="AK9" s="333" t="s">
        <v>220</v>
      </c>
      <c r="AL9" s="333"/>
      <c r="AM9" s="333" t="s">
        <v>221</v>
      </c>
      <c r="AN9" s="333"/>
      <c r="AO9" s="333" t="s">
        <v>222</v>
      </c>
      <c r="AP9" s="333"/>
      <c r="AQ9" s="333" t="s">
        <v>223</v>
      </c>
      <c r="AR9" s="333"/>
      <c r="AS9" s="333" t="s">
        <v>224</v>
      </c>
      <c r="AT9" s="333"/>
      <c r="AU9" s="333" t="s">
        <v>225</v>
      </c>
      <c r="AV9" s="333"/>
      <c r="AW9" s="333" t="s">
        <v>235</v>
      </c>
      <c r="AX9" s="361"/>
      <c r="AY9" s="336" t="s">
        <v>236</v>
      </c>
      <c r="AZ9" s="336"/>
      <c r="BA9" s="336"/>
      <c r="BB9" s="336"/>
      <c r="BC9" s="336"/>
      <c r="BD9" s="336"/>
      <c r="BE9" s="334" t="s">
        <v>226</v>
      </c>
      <c r="BF9" s="335"/>
      <c r="BG9" s="335" t="s">
        <v>227</v>
      </c>
      <c r="BH9" s="335"/>
      <c r="BI9" s="333" t="s">
        <v>237</v>
      </c>
      <c r="BJ9" s="333"/>
      <c r="BK9" s="333" t="s">
        <v>229</v>
      </c>
      <c r="BL9" s="333"/>
      <c r="BM9" s="333" t="s">
        <v>230</v>
      </c>
      <c r="BN9" s="333"/>
      <c r="BO9" s="333" t="s">
        <v>231</v>
      </c>
      <c r="BP9" s="333"/>
      <c r="BQ9" s="335" t="s">
        <v>238</v>
      </c>
      <c r="BR9" s="345"/>
      <c r="BS9" s="330" t="s">
        <v>239</v>
      </c>
      <c r="BT9" s="331"/>
      <c r="BU9" s="331"/>
      <c r="BV9" s="331"/>
      <c r="BW9" s="331"/>
      <c r="BX9" s="332"/>
    </row>
    <row r="10" spans="2:76" ht="111" customHeight="1" x14ac:dyDescent="0.25">
      <c r="B10" s="344"/>
      <c r="C10" s="296"/>
      <c r="D10" s="296"/>
      <c r="E10" s="305"/>
      <c r="F10" s="341" t="s">
        <v>217</v>
      </c>
      <c r="G10" s="112" t="s">
        <v>115</v>
      </c>
      <c r="H10" s="112" t="s">
        <v>124</v>
      </c>
      <c r="I10" s="112" t="s">
        <v>115</v>
      </c>
      <c r="J10" s="112" t="s">
        <v>124</v>
      </c>
      <c r="K10" s="112" t="s">
        <v>115</v>
      </c>
      <c r="L10" s="112" t="s">
        <v>124</v>
      </c>
      <c r="M10" s="112" t="s">
        <v>115</v>
      </c>
      <c r="N10" s="112" t="s">
        <v>124</v>
      </c>
      <c r="O10" s="112" t="s">
        <v>115</v>
      </c>
      <c r="P10" s="112" t="s">
        <v>124</v>
      </c>
      <c r="Q10" s="112" t="s">
        <v>115</v>
      </c>
      <c r="R10" s="112" t="s">
        <v>124</v>
      </c>
      <c r="S10" s="112" t="s">
        <v>115</v>
      </c>
      <c r="T10" s="112" t="s">
        <v>124</v>
      </c>
      <c r="U10" s="112" t="s">
        <v>115</v>
      </c>
      <c r="V10" s="112" t="s">
        <v>124</v>
      </c>
      <c r="W10" s="112" t="s">
        <v>115</v>
      </c>
      <c r="X10" s="112" t="s">
        <v>124</v>
      </c>
      <c r="Y10" s="112" t="s">
        <v>115</v>
      </c>
      <c r="Z10" s="112" t="s">
        <v>124</v>
      </c>
      <c r="AA10" s="112" t="s">
        <v>115</v>
      </c>
      <c r="AB10" s="112" t="s">
        <v>124</v>
      </c>
      <c r="AC10" s="112" t="s">
        <v>115</v>
      </c>
      <c r="AD10" s="112" t="s">
        <v>124</v>
      </c>
      <c r="AE10" s="117" t="s">
        <v>240</v>
      </c>
      <c r="AF10" s="117" t="s">
        <v>241</v>
      </c>
      <c r="AG10" s="198" t="s">
        <v>242</v>
      </c>
      <c r="AH10" s="198" t="s">
        <v>241</v>
      </c>
      <c r="AI10" s="117" t="s">
        <v>242</v>
      </c>
      <c r="AJ10" s="117" t="s">
        <v>241</v>
      </c>
      <c r="AK10" s="130" t="s">
        <v>115</v>
      </c>
      <c r="AL10" s="130" t="s">
        <v>124</v>
      </c>
      <c r="AM10" s="130" t="s">
        <v>115</v>
      </c>
      <c r="AN10" s="130" t="s">
        <v>124</v>
      </c>
      <c r="AO10" s="130" t="s">
        <v>115</v>
      </c>
      <c r="AP10" s="130" t="s">
        <v>124</v>
      </c>
      <c r="AQ10" s="130" t="s">
        <v>115</v>
      </c>
      <c r="AR10" s="130" t="s">
        <v>124</v>
      </c>
      <c r="AS10" s="130" t="s">
        <v>115</v>
      </c>
      <c r="AT10" s="130" t="s">
        <v>124</v>
      </c>
      <c r="AU10" s="130" t="s">
        <v>115</v>
      </c>
      <c r="AV10" s="130" t="s">
        <v>124</v>
      </c>
      <c r="AW10" s="130" t="s">
        <v>115</v>
      </c>
      <c r="AX10" s="131" t="s">
        <v>124</v>
      </c>
      <c r="AY10" s="152" t="s">
        <v>243</v>
      </c>
      <c r="AZ10" s="152" t="s">
        <v>244</v>
      </c>
      <c r="BA10" s="153" t="s">
        <v>245</v>
      </c>
      <c r="BB10" s="154" t="s">
        <v>246</v>
      </c>
      <c r="BC10" s="155" t="s">
        <v>247</v>
      </c>
      <c r="BD10" s="224" t="s">
        <v>248</v>
      </c>
      <c r="BE10" s="195" t="s">
        <v>115</v>
      </c>
      <c r="BF10" s="195" t="s">
        <v>124</v>
      </c>
      <c r="BG10" s="195" t="s">
        <v>115</v>
      </c>
      <c r="BH10" s="195" t="s">
        <v>124</v>
      </c>
      <c r="BI10" s="195" t="s">
        <v>115</v>
      </c>
      <c r="BJ10" s="130" t="s">
        <v>124</v>
      </c>
      <c r="BK10" s="130" t="s">
        <v>115</v>
      </c>
      <c r="BL10" s="130" t="s">
        <v>124</v>
      </c>
      <c r="BM10" s="130" t="s">
        <v>115</v>
      </c>
      <c r="BN10" s="130" t="s">
        <v>124</v>
      </c>
      <c r="BO10" s="130" t="s">
        <v>115</v>
      </c>
      <c r="BP10" s="130" t="s">
        <v>124</v>
      </c>
      <c r="BQ10" s="195" t="s">
        <v>115</v>
      </c>
      <c r="BR10" s="196" t="s">
        <v>124</v>
      </c>
      <c r="BS10" s="152" t="s">
        <v>243</v>
      </c>
      <c r="BT10" s="152" t="s">
        <v>244</v>
      </c>
      <c r="BU10" s="153" t="s">
        <v>245</v>
      </c>
      <c r="BV10" s="154" t="s">
        <v>246</v>
      </c>
      <c r="BW10" s="156" t="s">
        <v>249</v>
      </c>
      <c r="BX10" s="156" t="s">
        <v>250</v>
      </c>
    </row>
    <row r="11" spans="2:76" ht="91.5" customHeight="1" x14ac:dyDescent="0.25">
      <c r="B11" s="358" t="s">
        <v>251</v>
      </c>
      <c r="C11" s="126" t="s">
        <v>133</v>
      </c>
      <c r="D11" s="45" t="s">
        <v>134</v>
      </c>
      <c r="E11" s="32" t="s">
        <v>135</v>
      </c>
      <c r="F11" s="23" t="s">
        <v>252</v>
      </c>
      <c r="G11" s="58">
        <v>21</v>
      </c>
      <c r="H11" s="21">
        <v>367648911</v>
      </c>
      <c r="I11" s="58">
        <v>27</v>
      </c>
      <c r="J11" s="21">
        <v>240581135</v>
      </c>
      <c r="K11" s="58">
        <v>11</v>
      </c>
      <c r="L11" s="21">
        <v>562485056</v>
      </c>
      <c r="M11" s="58">
        <v>43</v>
      </c>
      <c r="N11" s="21">
        <v>645468744</v>
      </c>
      <c r="O11" s="58">
        <v>45</v>
      </c>
      <c r="P11" s="21">
        <v>621625091</v>
      </c>
      <c r="Q11" s="58">
        <v>8</v>
      </c>
      <c r="R11" s="21">
        <v>663734231</v>
      </c>
      <c r="S11" s="58">
        <v>35</v>
      </c>
      <c r="T11" s="21">
        <v>770859940</v>
      </c>
      <c r="U11" s="58">
        <v>4</v>
      </c>
      <c r="V11" s="21">
        <v>874483168</v>
      </c>
      <c r="W11" s="58">
        <v>1</v>
      </c>
      <c r="X11" s="21">
        <v>1009523676</v>
      </c>
      <c r="Y11" s="58">
        <v>0</v>
      </c>
      <c r="Z11" s="21">
        <v>1018328729</v>
      </c>
      <c r="AA11" s="58">
        <v>0</v>
      </c>
      <c r="AB11" s="21">
        <v>943161460</v>
      </c>
      <c r="AC11" s="58">
        <v>1</v>
      </c>
      <c r="AD11" s="21">
        <v>19764054889</v>
      </c>
      <c r="AE11" s="58">
        <f>SUM(G11+I11+K11+M11+O11+Q11)</f>
        <v>155</v>
      </c>
      <c r="AF11" s="55">
        <f>SUM(H11+J11+L11+N11+P11+R11)</f>
        <v>3101543168</v>
      </c>
      <c r="AG11" s="182">
        <f>SUM(S11+U11+W11+Y11+AA11+AC11)</f>
        <v>41</v>
      </c>
      <c r="AH11" s="183">
        <f>+T11+V11+X11+Z11+AB11+AD11</f>
        <v>24380411862</v>
      </c>
      <c r="AI11" s="110">
        <f>+AE11+AG11</f>
        <v>196</v>
      </c>
      <c r="AJ11" s="110">
        <f>+AF11+AH11</f>
        <v>27481955030</v>
      </c>
      <c r="AK11" s="58">
        <v>111</v>
      </c>
      <c r="AL11" s="121">
        <v>5412318</v>
      </c>
      <c r="AM11" s="58">
        <v>27</v>
      </c>
      <c r="AN11" s="121">
        <v>423837725</v>
      </c>
      <c r="AO11" s="58">
        <v>10</v>
      </c>
      <c r="AP11" s="141">
        <v>821175390</v>
      </c>
      <c r="AQ11" s="58">
        <v>2</v>
      </c>
      <c r="AR11" s="141">
        <v>906139177</v>
      </c>
      <c r="AS11" s="58">
        <v>1</v>
      </c>
      <c r="AT11" s="21">
        <v>926240910</v>
      </c>
      <c r="AU11" s="58">
        <v>1</v>
      </c>
      <c r="AV11" s="141">
        <v>581289004</v>
      </c>
      <c r="AW11" s="140">
        <f>SUM(AK11+AM11+AO11+AQ11+AS11+AU11)</f>
        <v>152</v>
      </c>
      <c r="AX11" s="55">
        <f>SUM(AL11+AN11+AP11+AR11+AT11+AV11)</f>
        <v>3664094524</v>
      </c>
      <c r="AY11" s="11">
        <f>(1-(AX11/AF11))</f>
        <v>-0.18137789014323347</v>
      </c>
      <c r="AZ11" s="132">
        <v>5.1999999999999998E-2</v>
      </c>
      <c r="BA11" s="136">
        <f>ROUND(AX11*AZ11,0)</f>
        <v>190532915</v>
      </c>
      <c r="BB11" s="138">
        <f>AF11-BA11</f>
        <v>2911010253</v>
      </c>
      <c r="BC11" s="142" t="s">
        <v>253</v>
      </c>
      <c r="BD11" s="142" t="s">
        <v>254</v>
      </c>
      <c r="BE11" s="58">
        <v>11</v>
      </c>
      <c r="BF11" s="200">
        <v>893154699</v>
      </c>
      <c r="BG11" s="58">
        <v>12</v>
      </c>
      <c r="BH11" s="200">
        <v>853451669</v>
      </c>
      <c r="BI11" s="58">
        <v>6</v>
      </c>
      <c r="BJ11" s="121">
        <v>887724648</v>
      </c>
      <c r="BK11" s="58">
        <v>3</v>
      </c>
      <c r="BL11" s="121">
        <v>886945044</v>
      </c>
      <c r="BM11" s="58">
        <v>6</v>
      </c>
      <c r="BN11" s="121">
        <v>1447818738</v>
      </c>
      <c r="BO11" s="58">
        <v>0</v>
      </c>
      <c r="BP11" s="121">
        <v>1649496974</v>
      </c>
      <c r="BQ11" s="197">
        <f>SUM(BE11+BG11+BI11+BK11+BM11+BO11)</f>
        <v>38</v>
      </c>
      <c r="BR11" s="69">
        <f>SUM(BF11+BH11+BJ11+BL11+BN11+BP11)</f>
        <v>6618591772</v>
      </c>
      <c r="BS11" s="11">
        <f>(1-(BR11/AH11))</f>
        <v>0.72852830339933983</v>
      </c>
      <c r="BT11" s="132">
        <v>5.1999999999999998E-2</v>
      </c>
      <c r="BU11" s="136">
        <f>ROUND(BR11*BT11,0)</f>
        <v>344166772</v>
      </c>
      <c r="BV11" s="151">
        <f>AH11-BU11</f>
        <v>24036245090</v>
      </c>
      <c r="BW11" s="142" t="s">
        <v>255</v>
      </c>
      <c r="BX11" s="142" t="s">
        <v>256</v>
      </c>
    </row>
    <row r="12" spans="2:76" ht="174.75" customHeight="1" x14ac:dyDescent="0.25">
      <c r="B12" s="358"/>
      <c r="C12" s="126" t="s">
        <v>143</v>
      </c>
      <c r="D12" s="45" t="s">
        <v>134</v>
      </c>
      <c r="E12" s="32" t="s">
        <v>135</v>
      </c>
      <c r="F12" s="121" t="s">
        <v>257</v>
      </c>
      <c r="G12" s="58">
        <v>5</v>
      </c>
      <c r="H12" s="141">
        <v>0</v>
      </c>
      <c r="I12" s="58">
        <v>13</v>
      </c>
      <c r="J12" s="141">
        <v>651319</v>
      </c>
      <c r="K12" s="58">
        <v>2</v>
      </c>
      <c r="L12" s="21">
        <v>78237157</v>
      </c>
      <c r="M12" s="58">
        <v>7</v>
      </c>
      <c r="N12" s="141">
        <v>159708231</v>
      </c>
      <c r="O12" s="118">
        <v>13</v>
      </c>
      <c r="P12" s="113">
        <v>165247872</v>
      </c>
      <c r="Q12" s="118">
        <v>0</v>
      </c>
      <c r="R12" s="113">
        <v>165914249</v>
      </c>
      <c r="S12" s="118">
        <v>1</v>
      </c>
      <c r="T12" s="113">
        <v>237175048</v>
      </c>
      <c r="U12" s="118">
        <v>10</v>
      </c>
      <c r="V12" s="113">
        <v>39628244</v>
      </c>
      <c r="W12" s="118">
        <v>0</v>
      </c>
      <c r="X12" s="113">
        <v>83593636</v>
      </c>
      <c r="Y12" s="118">
        <v>0</v>
      </c>
      <c r="Z12" s="113">
        <v>81145000</v>
      </c>
      <c r="AA12" s="118">
        <v>0</v>
      </c>
      <c r="AB12" s="113">
        <v>81145000</v>
      </c>
      <c r="AC12" s="118">
        <v>0</v>
      </c>
      <c r="AD12" s="113">
        <v>135464733</v>
      </c>
      <c r="AE12" s="118">
        <v>54</v>
      </c>
      <c r="AF12" s="119">
        <f>SUM(H12+J12+L12+N12+P12+R12)</f>
        <v>569758828</v>
      </c>
      <c r="AG12" s="182">
        <f>SUM(S12+U12+W12+Y12+AA12+AC12)</f>
        <v>11</v>
      </c>
      <c r="AH12" s="183">
        <f>+T12+V12+X12+Z12+AB12+AD12</f>
        <v>658151661</v>
      </c>
      <c r="AI12" s="110">
        <f>+AE12+AG12</f>
        <v>65</v>
      </c>
      <c r="AJ12" s="110">
        <f>+AF12+AH12</f>
        <v>1227910489</v>
      </c>
      <c r="AK12" s="58">
        <v>2</v>
      </c>
      <c r="AL12" s="121">
        <v>0</v>
      </c>
      <c r="AM12" s="58">
        <v>3</v>
      </c>
      <c r="AN12" s="121">
        <v>3616667</v>
      </c>
      <c r="AO12" s="58">
        <v>0</v>
      </c>
      <c r="AP12" s="141">
        <v>28609500</v>
      </c>
      <c r="AQ12" s="58">
        <v>0</v>
      </c>
      <c r="AR12" s="141">
        <v>36660000</v>
      </c>
      <c r="AS12" s="58">
        <v>1</v>
      </c>
      <c r="AT12" s="21">
        <v>36660000</v>
      </c>
      <c r="AU12" s="58">
        <v>0</v>
      </c>
      <c r="AV12" s="141">
        <v>39776667</v>
      </c>
      <c r="AW12" s="140">
        <f>SUM(AK12+AM12+AO12+AQ12+AS12+AU12)</f>
        <v>6</v>
      </c>
      <c r="AX12" s="55">
        <f>SUM(AL12+AN12+AP12+AR12+AT12+AV12)</f>
        <v>145322834</v>
      </c>
      <c r="AY12" s="11">
        <f>(1-(AX12/AF12))</f>
        <v>0.74493974141634545</v>
      </c>
      <c r="AZ12" s="132">
        <v>5.1999999999999998E-2</v>
      </c>
      <c r="BA12" s="136">
        <f t="shared" ref="BA12:BA32" si="0">ROUND(AX12*AZ12,0)</f>
        <v>7556787</v>
      </c>
      <c r="BB12" s="138">
        <f t="shared" ref="BB12:BB21" si="1">AF12-BA12</f>
        <v>562202041</v>
      </c>
      <c r="BC12" s="143" t="s">
        <v>258</v>
      </c>
      <c r="BD12" s="143" t="s">
        <v>259</v>
      </c>
      <c r="BE12" s="58">
        <v>0</v>
      </c>
      <c r="BF12" s="200">
        <v>42160000</v>
      </c>
      <c r="BG12" s="58">
        <v>0</v>
      </c>
      <c r="BH12" s="200">
        <v>36660000</v>
      </c>
      <c r="BI12" s="248">
        <v>0</v>
      </c>
      <c r="BJ12" s="121">
        <v>34660000</v>
      </c>
      <c r="BK12" s="248">
        <v>0</v>
      </c>
      <c r="BL12" s="121">
        <v>34660000</v>
      </c>
      <c r="BM12" s="248">
        <v>0</v>
      </c>
      <c r="BN12" s="121">
        <v>34660000</v>
      </c>
      <c r="BO12" s="248">
        <v>0</v>
      </c>
      <c r="BP12" s="121">
        <v>48543833</v>
      </c>
      <c r="BQ12" s="197">
        <f>SUM(BE12+BG12+BI12+BK12+BM12+BO12)</f>
        <v>0</v>
      </c>
      <c r="BR12" s="69">
        <f>SUM(BF12+BH12+BJ12+BL12+BN12+BP12)</f>
        <v>231343833</v>
      </c>
      <c r="BS12" s="11">
        <f t="shared" ref="BS12:BS34" si="2">(1-(BR12/AH12))</f>
        <v>0.6484946453701953</v>
      </c>
      <c r="BT12" s="132">
        <v>5.1999999999999998E-2</v>
      </c>
      <c r="BU12" s="136">
        <f t="shared" ref="BU12:BU34" si="3">ROUND(BR12*BT12,0)</f>
        <v>12029879</v>
      </c>
      <c r="BV12" s="151">
        <f t="shared" ref="BV12:BV33" si="4">AH12-BU12</f>
        <v>646121782</v>
      </c>
      <c r="BW12" s="253" t="s">
        <v>260</v>
      </c>
      <c r="BX12" s="252" t="s">
        <v>261</v>
      </c>
    </row>
    <row r="13" spans="2:76" s="244" customFormat="1" ht="75.75" customHeight="1" x14ac:dyDescent="0.25">
      <c r="B13" s="358"/>
      <c r="C13" s="228" t="s">
        <v>139</v>
      </c>
      <c r="D13" s="229" t="s">
        <v>140</v>
      </c>
      <c r="E13" s="230" t="s">
        <v>141</v>
      </c>
      <c r="F13" s="231" t="s">
        <v>262</v>
      </c>
      <c r="G13" s="232">
        <v>173</v>
      </c>
      <c r="H13" s="233">
        <v>3204910</v>
      </c>
      <c r="I13" s="232">
        <v>186</v>
      </c>
      <c r="J13" s="233">
        <v>3329971</v>
      </c>
      <c r="K13" s="232">
        <v>99</v>
      </c>
      <c r="L13" s="233">
        <v>1809749</v>
      </c>
      <c r="M13" s="232">
        <v>145</v>
      </c>
      <c r="N13" s="233">
        <v>2833174</v>
      </c>
      <c r="O13" s="232">
        <v>152</v>
      </c>
      <c r="P13" s="233">
        <v>3984914</v>
      </c>
      <c r="Q13" s="232">
        <v>91</v>
      </c>
      <c r="R13" s="233">
        <v>2134858</v>
      </c>
      <c r="S13" s="232">
        <v>107</v>
      </c>
      <c r="T13" s="233" t="s">
        <v>263</v>
      </c>
      <c r="U13" s="232">
        <v>107.5</v>
      </c>
      <c r="V13" s="233" t="s">
        <v>264</v>
      </c>
      <c r="W13" s="232">
        <v>115.5</v>
      </c>
      <c r="X13" s="233" t="s">
        <v>265</v>
      </c>
      <c r="Y13" s="232">
        <v>157</v>
      </c>
      <c r="Z13" s="233" t="s">
        <v>266</v>
      </c>
      <c r="AA13" s="232">
        <v>127.5</v>
      </c>
      <c r="AB13" s="233" t="s">
        <v>267</v>
      </c>
      <c r="AC13" s="232">
        <v>113.5</v>
      </c>
      <c r="AD13" s="233" t="s">
        <v>268</v>
      </c>
      <c r="AE13" s="232">
        <f>SUM(G13+I13+K13+M13+O13+Q13)</f>
        <v>846</v>
      </c>
      <c r="AF13" s="234">
        <f>SUM(H13+J13+L13+N13+P13+R13)</f>
        <v>17297576</v>
      </c>
      <c r="AG13" s="232">
        <f>SUM(S13+U13+W13+Y13+AA13+AC13)</f>
        <v>728</v>
      </c>
      <c r="AH13" s="235">
        <v>15327855</v>
      </c>
      <c r="AI13" s="236">
        <f t="shared" ref="AI13:AI34" si="5">+AE13+AG13</f>
        <v>1574</v>
      </c>
      <c r="AJ13" s="235">
        <f t="shared" ref="AJ13:AJ34" si="6">+AF13+AH13</f>
        <v>32625431</v>
      </c>
      <c r="AK13" s="232">
        <v>132</v>
      </c>
      <c r="AL13" s="236">
        <v>4082926</v>
      </c>
      <c r="AM13" s="232">
        <v>254</v>
      </c>
      <c r="AN13" s="236">
        <v>3366454</v>
      </c>
      <c r="AO13" s="232">
        <v>181</v>
      </c>
      <c r="AP13" s="237">
        <v>3418983</v>
      </c>
      <c r="AQ13" s="232">
        <v>156</v>
      </c>
      <c r="AR13" s="237">
        <v>3517105</v>
      </c>
      <c r="AS13" s="232">
        <v>177</v>
      </c>
      <c r="AT13" s="233">
        <v>3488491</v>
      </c>
      <c r="AU13" s="232">
        <v>132.5</v>
      </c>
      <c r="AV13" s="237">
        <v>2592366</v>
      </c>
      <c r="AW13" s="238">
        <f>SUM(AK13+AM13+AO13+AQ13+AS13+AU13)</f>
        <v>1032.5</v>
      </c>
      <c r="AX13" s="234">
        <f t="shared" ref="AX13:AX34" si="7">SUM(AL13+AN13+AP13+AR13+AT13+AV13)</f>
        <v>20466325</v>
      </c>
      <c r="AY13" s="239">
        <f>(1-(AX13/AF13))</f>
        <v>-0.18319034990798722</v>
      </c>
      <c r="AZ13" s="239">
        <v>-0.01</v>
      </c>
      <c r="BA13" s="240">
        <f t="shared" si="0"/>
        <v>-204663</v>
      </c>
      <c r="BB13" s="240">
        <f t="shared" si="1"/>
        <v>17502239</v>
      </c>
      <c r="BC13" s="241" t="s">
        <v>269</v>
      </c>
      <c r="BD13" s="241" t="s">
        <v>270</v>
      </c>
      <c r="BE13" s="232">
        <v>154</v>
      </c>
      <c r="BF13" s="236">
        <v>3119896</v>
      </c>
      <c r="BG13" s="232">
        <v>167</v>
      </c>
      <c r="BH13" s="236">
        <v>3238439</v>
      </c>
      <c r="BI13" s="232">
        <v>148</v>
      </c>
      <c r="BJ13" s="236">
        <v>2959728</v>
      </c>
      <c r="BK13" s="232">
        <v>177</v>
      </c>
      <c r="BL13" s="236">
        <v>3573811</v>
      </c>
      <c r="BM13" s="232">
        <v>140</v>
      </c>
      <c r="BN13" s="236">
        <v>3463343</v>
      </c>
      <c r="BO13" s="232">
        <v>129</v>
      </c>
      <c r="BP13" s="236">
        <v>2660056</v>
      </c>
      <c r="BQ13" s="242">
        <f>SUM(BE13+BG13+BI13+BK13+BM13+BO13)</f>
        <v>915</v>
      </c>
      <c r="BR13" s="234">
        <f t="shared" ref="BR13:BR20" si="8">SUM(BF13+BH13+BJ13+BL13+BN13+BP13)</f>
        <v>19015273</v>
      </c>
      <c r="BS13" s="239">
        <f t="shared" si="2"/>
        <v>-0.24056973399082904</v>
      </c>
      <c r="BT13" s="239">
        <v>-0.01</v>
      </c>
      <c r="BU13" s="240">
        <f t="shared" si="3"/>
        <v>-190153</v>
      </c>
      <c r="BV13" s="243">
        <f t="shared" si="4"/>
        <v>15518008</v>
      </c>
      <c r="BW13" s="241" t="s">
        <v>271</v>
      </c>
      <c r="BX13" s="241" t="s">
        <v>272</v>
      </c>
    </row>
    <row r="14" spans="2:76" s="244" customFormat="1" ht="79.5" customHeight="1" x14ac:dyDescent="0.25">
      <c r="B14" s="358"/>
      <c r="C14" s="359" t="s">
        <v>146</v>
      </c>
      <c r="D14" s="229" t="s">
        <v>148</v>
      </c>
      <c r="E14" s="230" t="s">
        <v>149</v>
      </c>
      <c r="F14" s="231" t="s">
        <v>262</v>
      </c>
      <c r="G14" s="232">
        <v>0</v>
      </c>
      <c r="H14" s="233">
        <v>0</v>
      </c>
      <c r="I14" s="232">
        <v>0</v>
      </c>
      <c r="J14" s="233">
        <v>0</v>
      </c>
      <c r="K14" s="232">
        <v>0</v>
      </c>
      <c r="L14" s="233">
        <v>0</v>
      </c>
      <c r="M14" s="232">
        <v>0</v>
      </c>
      <c r="N14" s="233">
        <v>0</v>
      </c>
      <c r="O14" s="232">
        <v>0</v>
      </c>
      <c r="P14" s="233">
        <v>0</v>
      </c>
      <c r="Q14" s="232">
        <v>0</v>
      </c>
      <c r="R14" s="233">
        <v>0</v>
      </c>
      <c r="S14" s="232">
        <v>0</v>
      </c>
      <c r="T14" s="232">
        <v>0</v>
      </c>
      <c r="U14" s="232">
        <v>0</v>
      </c>
      <c r="V14" s="232">
        <v>0</v>
      </c>
      <c r="W14" s="232">
        <v>0</v>
      </c>
      <c r="X14" s="232">
        <v>0</v>
      </c>
      <c r="Y14" s="232">
        <v>0</v>
      </c>
      <c r="Z14" s="232">
        <v>0</v>
      </c>
      <c r="AA14" s="232">
        <v>0</v>
      </c>
      <c r="AB14" s="232">
        <v>0</v>
      </c>
      <c r="AC14" s="232">
        <v>0</v>
      </c>
      <c r="AD14" s="232">
        <v>0</v>
      </c>
      <c r="AE14" s="232">
        <f t="shared" ref="AE14:AE34" si="9">SUM(G14+I14+K14+M14+O14+Q14)</f>
        <v>0</v>
      </c>
      <c r="AF14" s="234">
        <f t="shared" ref="AF14:AF33" si="10">SUM(H14+J14+L14+N14+P14+R14)</f>
        <v>0</v>
      </c>
      <c r="AG14" s="232">
        <f t="shared" ref="AG14:AG34" si="11">SUM(S14+U14+W14+Y14+AA14+AC14)</f>
        <v>0</v>
      </c>
      <c r="AH14" s="235">
        <f t="shared" ref="AH14:AH34" si="12">+T14+V14+X14+Z14+AB14+AD14</f>
        <v>0</v>
      </c>
      <c r="AI14" s="236">
        <f t="shared" si="5"/>
        <v>0</v>
      </c>
      <c r="AJ14" s="235">
        <f t="shared" si="6"/>
        <v>0</v>
      </c>
      <c r="AK14" s="232">
        <v>0</v>
      </c>
      <c r="AL14" s="233">
        <v>0</v>
      </c>
      <c r="AM14" s="232">
        <v>0</v>
      </c>
      <c r="AN14" s="233">
        <v>0</v>
      </c>
      <c r="AO14" s="232">
        <v>0</v>
      </c>
      <c r="AP14" s="233">
        <v>0</v>
      </c>
      <c r="AQ14" s="232">
        <v>0</v>
      </c>
      <c r="AR14" s="233">
        <v>0</v>
      </c>
      <c r="AS14" s="232">
        <v>0</v>
      </c>
      <c r="AT14" s="233">
        <v>0</v>
      </c>
      <c r="AU14" s="232">
        <v>0</v>
      </c>
      <c r="AV14" s="233">
        <v>0</v>
      </c>
      <c r="AW14" s="238">
        <f t="shared" ref="AW14:AW34" si="13">SUM(AK14+AM14+AO14+AQ14+AS14+AU14)</f>
        <v>0</v>
      </c>
      <c r="AX14" s="234">
        <f t="shared" si="7"/>
        <v>0</v>
      </c>
      <c r="AY14" s="239" t="s">
        <v>273</v>
      </c>
      <c r="AZ14" s="239">
        <v>-0.01</v>
      </c>
      <c r="BA14" s="240">
        <f t="shared" si="0"/>
        <v>0</v>
      </c>
      <c r="BB14" s="240">
        <f t="shared" si="1"/>
        <v>0</v>
      </c>
      <c r="BC14" s="346" t="s">
        <v>274</v>
      </c>
      <c r="BD14" s="346" t="s">
        <v>275</v>
      </c>
      <c r="BE14" s="232">
        <v>0</v>
      </c>
      <c r="BF14" s="233">
        <v>0</v>
      </c>
      <c r="BG14" s="232">
        <v>0</v>
      </c>
      <c r="BH14" s="233">
        <v>0</v>
      </c>
      <c r="BI14" s="232">
        <v>0</v>
      </c>
      <c r="BJ14" s="233">
        <v>0</v>
      </c>
      <c r="BK14" s="232">
        <v>0</v>
      </c>
      <c r="BL14" s="233">
        <v>0</v>
      </c>
      <c r="BM14" s="232">
        <v>0</v>
      </c>
      <c r="BN14" s="233">
        <v>0</v>
      </c>
      <c r="BO14" s="232">
        <v>0</v>
      </c>
      <c r="BP14" s="233">
        <v>0</v>
      </c>
      <c r="BQ14" s="242">
        <f t="shared" ref="BQ14:BQ21" si="14">SUM(BE14+BG14+BI14+BK14+BM14+BO14)</f>
        <v>0</v>
      </c>
      <c r="BR14" s="234">
        <f t="shared" si="8"/>
        <v>0</v>
      </c>
      <c r="BS14" s="239" t="e">
        <f t="shared" si="2"/>
        <v>#DIV/0!</v>
      </c>
      <c r="BT14" s="239">
        <v>-0.01</v>
      </c>
      <c r="BU14" s="240">
        <f t="shared" si="3"/>
        <v>0</v>
      </c>
      <c r="BV14" s="243">
        <f t="shared" si="4"/>
        <v>0</v>
      </c>
      <c r="BW14" s="245" t="s">
        <v>276</v>
      </c>
      <c r="BX14" s="245" t="s">
        <v>276</v>
      </c>
    </row>
    <row r="15" spans="2:76" s="244" customFormat="1" ht="69" customHeight="1" x14ac:dyDescent="0.25">
      <c r="B15" s="358"/>
      <c r="C15" s="360"/>
      <c r="D15" s="229" t="s">
        <v>152</v>
      </c>
      <c r="E15" s="230" t="s">
        <v>153</v>
      </c>
      <c r="F15" s="231" t="s">
        <v>262</v>
      </c>
      <c r="G15" s="232">
        <v>0</v>
      </c>
      <c r="H15" s="233">
        <v>0</v>
      </c>
      <c r="I15" s="232">
        <v>0</v>
      </c>
      <c r="J15" s="233">
        <v>0</v>
      </c>
      <c r="K15" s="232">
        <v>0</v>
      </c>
      <c r="L15" s="233">
        <v>0</v>
      </c>
      <c r="M15" s="232">
        <v>0</v>
      </c>
      <c r="N15" s="233">
        <v>0</v>
      </c>
      <c r="O15" s="232">
        <v>0</v>
      </c>
      <c r="P15" s="233">
        <v>0</v>
      </c>
      <c r="Q15" s="232">
        <v>0</v>
      </c>
      <c r="R15" s="233">
        <v>0</v>
      </c>
      <c r="S15" s="232">
        <v>0</v>
      </c>
      <c r="T15" s="232">
        <v>0</v>
      </c>
      <c r="U15" s="232">
        <v>0</v>
      </c>
      <c r="V15" s="232">
        <v>0</v>
      </c>
      <c r="W15" s="232">
        <v>0</v>
      </c>
      <c r="X15" s="232">
        <v>0</v>
      </c>
      <c r="Y15" s="232">
        <v>0</v>
      </c>
      <c r="Z15" s="232">
        <v>0</v>
      </c>
      <c r="AA15" s="232">
        <v>0</v>
      </c>
      <c r="AB15" s="232">
        <v>0</v>
      </c>
      <c r="AC15" s="232">
        <v>0</v>
      </c>
      <c r="AD15" s="232">
        <v>0</v>
      </c>
      <c r="AE15" s="232">
        <f t="shared" si="9"/>
        <v>0</v>
      </c>
      <c r="AF15" s="234">
        <f t="shared" si="10"/>
        <v>0</v>
      </c>
      <c r="AG15" s="232">
        <f t="shared" si="11"/>
        <v>0</v>
      </c>
      <c r="AH15" s="235">
        <f t="shared" si="12"/>
        <v>0</v>
      </c>
      <c r="AI15" s="236">
        <f t="shared" si="5"/>
        <v>0</v>
      </c>
      <c r="AJ15" s="235">
        <f t="shared" si="6"/>
        <v>0</v>
      </c>
      <c r="AK15" s="232">
        <v>0</v>
      </c>
      <c r="AL15" s="233">
        <v>0</v>
      </c>
      <c r="AM15" s="232">
        <v>0</v>
      </c>
      <c r="AN15" s="233">
        <v>0</v>
      </c>
      <c r="AO15" s="232">
        <v>0</v>
      </c>
      <c r="AP15" s="233">
        <v>0</v>
      </c>
      <c r="AQ15" s="232">
        <v>0</v>
      </c>
      <c r="AR15" s="233">
        <v>0</v>
      </c>
      <c r="AS15" s="232">
        <v>0</v>
      </c>
      <c r="AT15" s="233">
        <v>0</v>
      </c>
      <c r="AU15" s="232">
        <v>1</v>
      </c>
      <c r="AV15" s="233">
        <v>3732823</v>
      </c>
      <c r="AW15" s="238">
        <f t="shared" si="13"/>
        <v>1</v>
      </c>
      <c r="AX15" s="234">
        <f t="shared" si="7"/>
        <v>3732823</v>
      </c>
      <c r="AY15" s="239" t="s">
        <v>273</v>
      </c>
      <c r="AZ15" s="239">
        <v>-0.01</v>
      </c>
      <c r="BA15" s="240">
        <f t="shared" si="0"/>
        <v>-37328</v>
      </c>
      <c r="BB15" s="240">
        <f t="shared" si="1"/>
        <v>37328</v>
      </c>
      <c r="BC15" s="347"/>
      <c r="BD15" s="347"/>
      <c r="BE15" s="232">
        <v>0</v>
      </c>
      <c r="BF15" s="233">
        <v>0</v>
      </c>
      <c r="BG15" s="232">
        <v>0</v>
      </c>
      <c r="BH15" s="233">
        <v>0</v>
      </c>
      <c r="BI15" s="232">
        <v>0</v>
      </c>
      <c r="BJ15" s="233">
        <v>0</v>
      </c>
      <c r="BK15" s="232">
        <v>0</v>
      </c>
      <c r="BL15" s="233">
        <v>0</v>
      </c>
      <c r="BM15" s="232">
        <v>0</v>
      </c>
      <c r="BN15" s="233">
        <v>0</v>
      </c>
      <c r="BO15" s="232">
        <v>0</v>
      </c>
      <c r="BP15" s="233">
        <v>0</v>
      </c>
      <c r="BQ15" s="242">
        <f t="shared" si="14"/>
        <v>0</v>
      </c>
      <c r="BR15" s="234">
        <f t="shared" si="8"/>
        <v>0</v>
      </c>
      <c r="BS15" s="239" t="e">
        <f t="shared" si="2"/>
        <v>#DIV/0!</v>
      </c>
      <c r="BT15" s="239">
        <v>-0.01</v>
      </c>
      <c r="BU15" s="240">
        <f t="shared" si="3"/>
        <v>0</v>
      </c>
      <c r="BV15" s="243">
        <f t="shared" si="4"/>
        <v>0</v>
      </c>
      <c r="BW15" s="245" t="s">
        <v>277</v>
      </c>
      <c r="BX15" s="245" t="s">
        <v>277</v>
      </c>
    </row>
    <row r="16" spans="2:76" s="244" customFormat="1" ht="69" customHeight="1" x14ac:dyDescent="0.25">
      <c r="B16" s="358"/>
      <c r="C16" s="228" t="s">
        <v>278</v>
      </c>
      <c r="D16" s="229" t="s">
        <v>279</v>
      </c>
      <c r="E16" s="230"/>
      <c r="F16" s="231" t="s">
        <v>262</v>
      </c>
      <c r="G16" s="232"/>
      <c r="H16" s="246"/>
      <c r="I16" s="232">
        <v>2</v>
      </c>
      <c r="J16" s="233">
        <v>21000608</v>
      </c>
      <c r="K16" s="232">
        <v>5</v>
      </c>
      <c r="L16" s="233">
        <v>40892842</v>
      </c>
      <c r="M16" s="232">
        <v>5</v>
      </c>
      <c r="N16" s="233">
        <v>54203526</v>
      </c>
      <c r="O16" s="232">
        <v>5</v>
      </c>
      <c r="P16" s="233">
        <v>1427706</v>
      </c>
      <c r="Q16" s="232"/>
      <c r="R16" s="246"/>
      <c r="S16" s="232">
        <v>2</v>
      </c>
      <c r="T16" s="233">
        <v>21366409</v>
      </c>
      <c r="U16" s="232">
        <v>2</v>
      </c>
      <c r="V16" s="233">
        <v>3668142</v>
      </c>
      <c r="W16" s="232"/>
      <c r="X16" s="246">
        <v>0</v>
      </c>
      <c r="Y16" s="232">
        <v>0</v>
      </c>
      <c r="Z16" s="246">
        <v>0</v>
      </c>
      <c r="AA16" s="232">
        <v>0</v>
      </c>
      <c r="AB16" s="246">
        <v>0</v>
      </c>
      <c r="AC16" s="232">
        <v>1</v>
      </c>
      <c r="AD16" s="233">
        <v>7348990</v>
      </c>
      <c r="AE16" s="232">
        <v>7</v>
      </c>
      <c r="AF16" s="237">
        <f t="shared" si="10"/>
        <v>117524682</v>
      </c>
      <c r="AG16" s="232">
        <f t="shared" si="11"/>
        <v>5</v>
      </c>
      <c r="AH16" s="235">
        <f t="shared" si="12"/>
        <v>32383541</v>
      </c>
      <c r="AI16" s="236">
        <f t="shared" si="5"/>
        <v>12</v>
      </c>
      <c r="AJ16" s="235">
        <f t="shared" si="6"/>
        <v>149908223</v>
      </c>
      <c r="AK16" s="232">
        <v>0</v>
      </c>
      <c r="AL16" s="233">
        <v>0</v>
      </c>
      <c r="AM16" s="232">
        <v>0</v>
      </c>
      <c r="AN16" s="233">
        <v>0</v>
      </c>
      <c r="AO16" s="232">
        <v>0</v>
      </c>
      <c r="AP16" s="233">
        <v>0</v>
      </c>
      <c r="AQ16" s="232">
        <v>0</v>
      </c>
      <c r="AR16" s="233">
        <v>0</v>
      </c>
      <c r="AS16" s="232">
        <v>0</v>
      </c>
      <c r="AT16" s="233">
        <v>0</v>
      </c>
      <c r="AU16" s="232">
        <v>0</v>
      </c>
      <c r="AV16" s="233">
        <v>0</v>
      </c>
      <c r="AW16" s="238">
        <f t="shared" si="13"/>
        <v>0</v>
      </c>
      <c r="AX16" s="234">
        <f t="shared" si="7"/>
        <v>0</v>
      </c>
      <c r="AY16" s="239">
        <f>(1-(AX16/AF16))</f>
        <v>1</v>
      </c>
      <c r="AZ16" s="239">
        <v>-0.01</v>
      </c>
      <c r="BA16" s="240">
        <f t="shared" si="0"/>
        <v>0</v>
      </c>
      <c r="BB16" s="240">
        <f t="shared" si="1"/>
        <v>117524682</v>
      </c>
      <c r="BC16" s="245" t="s">
        <v>280</v>
      </c>
      <c r="BD16" s="245" t="s">
        <v>280</v>
      </c>
      <c r="BE16" s="232">
        <v>0</v>
      </c>
      <c r="BF16" s="233">
        <v>0</v>
      </c>
      <c r="BG16" s="232">
        <v>0</v>
      </c>
      <c r="BH16" s="233">
        <v>0</v>
      </c>
      <c r="BI16" s="232">
        <v>0</v>
      </c>
      <c r="BJ16" s="233">
        <v>0</v>
      </c>
      <c r="BK16" s="232">
        <v>2</v>
      </c>
      <c r="BL16" s="233">
        <v>32878334</v>
      </c>
      <c r="BM16" s="232">
        <v>0</v>
      </c>
      <c r="BN16" s="233">
        <v>0</v>
      </c>
      <c r="BO16" s="232">
        <v>1</v>
      </c>
      <c r="BP16" s="233">
        <v>40307003</v>
      </c>
      <c r="BQ16" s="242">
        <f t="shared" si="14"/>
        <v>3</v>
      </c>
      <c r="BR16" s="234">
        <f t="shared" si="8"/>
        <v>73185337</v>
      </c>
      <c r="BS16" s="239">
        <f>(1-(BR16/AH16))</f>
        <v>-1.2599547405887455</v>
      </c>
      <c r="BT16" s="239">
        <v>-0.01</v>
      </c>
      <c r="BU16" s="240">
        <f t="shared" si="3"/>
        <v>-731853</v>
      </c>
      <c r="BV16" s="243">
        <f t="shared" si="4"/>
        <v>33115394</v>
      </c>
      <c r="BW16" s="245" t="s">
        <v>281</v>
      </c>
      <c r="BX16" s="245" t="s">
        <v>281</v>
      </c>
    </row>
    <row r="17" spans="2:76" ht="222.75" customHeight="1" x14ac:dyDescent="0.25">
      <c r="B17" s="358"/>
      <c r="C17" s="163" t="s">
        <v>282</v>
      </c>
      <c r="D17" s="164" t="s">
        <v>194</v>
      </c>
      <c r="E17" s="165" t="s">
        <v>283</v>
      </c>
      <c r="F17" s="176" t="s">
        <v>262</v>
      </c>
      <c r="G17" s="166">
        <v>0</v>
      </c>
      <c r="H17" s="21">
        <v>0</v>
      </c>
      <c r="I17" s="58">
        <v>0</v>
      </c>
      <c r="J17" s="21">
        <v>0</v>
      </c>
      <c r="K17" s="58">
        <v>0</v>
      </c>
      <c r="L17" s="21">
        <v>0</v>
      </c>
      <c r="M17" s="58">
        <v>0</v>
      </c>
      <c r="N17" s="21">
        <v>0</v>
      </c>
      <c r="O17" s="58">
        <v>0</v>
      </c>
      <c r="P17" s="21">
        <v>0</v>
      </c>
      <c r="Q17" s="58">
        <v>0</v>
      </c>
      <c r="R17" s="21">
        <v>0</v>
      </c>
      <c r="S17" s="58">
        <v>0</v>
      </c>
      <c r="T17" s="21">
        <v>0</v>
      </c>
      <c r="U17" s="58">
        <v>0</v>
      </c>
      <c r="V17" s="21">
        <v>0</v>
      </c>
      <c r="W17" s="58">
        <v>0</v>
      </c>
      <c r="X17" s="21">
        <v>0</v>
      </c>
      <c r="Y17" s="58">
        <v>0</v>
      </c>
      <c r="Z17" s="21">
        <v>0</v>
      </c>
      <c r="AA17" s="58">
        <v>0</v>
      </c>
      <c r="AB17" s="21">
        <v>0</v>
      </c>
      <c r="AC17" s="166">
        <v>91</v>
      </c>
      <c r="AD17" s="251">
        <v>31265776</v>
      </c>
      <c r="AE17" s="166">
        <v>0</v>
      </c>
      <c r="AF17" s="167" t="s">
        <v>284</v>
      </c>
      <c r="AG17" s="189">
        <v>91</v>
      </c>
      <c r="AH17" s="251">
        <v>31265776</v>
      </c>
      <c r="AI17" s="169" t="s">
        <v>285</v>
      </c>
      <c r="AJ17" s="168" t="s">
        <v>286</v>
      </c>
      <c r="AK17" s="170">
        <v>0</v>
      </c>
      <c r="AL17" s="167" t="s">
        <v>287</v>
      </c>
      <c r="AM17" s="166">
        <v>0</v>
      </c>
      <c r="AN17" s="167" t="s">
        <v>288</v>
      </c>
      <c r="AO17" s="166">
        <v>0</v>
      </c>
      <c r="AP17" s="167" t="s">
        <v>289</v>
      </c>
      <c r="AQ17" s="166">
        <v>0</v>
      </c>
      <c r="AR17" s="167" t="s">
        <v>290</v>
      </c>
      <c r="AS17" s="166">
        <v>0</v>
      </c>
      <c r="AT17" s="167" t="s">
        <v>287</v>
      </c>
      <c r="AU17" s="166">
        <v>0</v>
      </c>
      <c r="AV17" s="167" t="s">
        <v>287</v>
      </c>
      <c r="AW17" s="166">
        <v>0</v>
      </c>
      <c r="AX17" s="167" t="s">
        <v>291</v>
      </c>
      <c r="AY17" s="11" t="e">
        <f>(1-(AX17/AF17))</f>
        <v>#VALUE!</v>
      </c>
      <c r="AZ17" s="172">
        <v>-5.1999999999999998E-2</v>
      </c>
      <c r="BA17" s="173" t="s">
        <v>292</v>
      </c>
      <c r="BB17" s="174" t="s">
        <v>293</v>
      </c>
      <c r="BC17" s="177" t="s">
        <v>294</v>
      </c>
      <c r="BD17" s="177" t="s">
        <v>295</v>
      </c>
      <c r="BE17" s="170">
        <v>0</v>
      </c>
      <c r="BF17" s="167" t="s">
        <v>296</v>
      </c>
      <c r="BG17" s="166">
        <v>0</v>
      </c>
      <c r="BH17" s="167" t="s">
        <v>297</v>
      </c>
      <c r="BI17" s="166">
        <v>0</v>
      </c>
      <c r="BJ17" s="167" t="s">
        <v>298</v>
      </c>
      <c r="BK17" s="166">
        <v>0</v>
      </c>
      <c r="BL17" s="167" t="s">
        <v>284</v>
      </c>
      <c r="BM17" s="166">
        <v>0</v>
      </c>
      <c r="BN17" s="167" t="s">
        <v>299</v>
      </c>
      <c r="BO17" s="166">
        <v>18</v>
      </c>
      <c r="BP17" s="251">
        <v>5035500</v>
      </c>
      <c r="BQ17" s="190">
        <v>18</v>
      </c>
      <c r="BR17" s="251">
        <v>5035500</v>
      </c>
      <c r="BS17" s="11">
        <f>(1-(BR17/AH17))</f>
        <v>0.83894530556350178</v>
      </c>
      <c r="BT17" s="172">
        <v>-5.1999999999999998E-2</v>
      </c>
      <c r="BU17" s="175" t="s">
        <v>300</v>
      </c>
      <c r="BV17" s="171" t="s">
        <v>301</v>
      </c>
      <c r="BW17" s="178" t="s">
        <v>302</v>
      </c>
      <c r="BX17" s="179" t="s">
        <v>303</v>
      </c>
    </row>
    <row r="18" spans="2:76" ht="180.75" customHeight="1" x14ac:dyDescent="0.25">
      <c r="B18" s="358"/>
      <c r="C18" s="126" t="s">
        <v>304</v>
      </c>
      <c r="D18" s="45" t="s">
        <v>194</v>
      </c>
      <c r="E18" s="22" t="s">
        <v>305</v>
      </c>
      <c r="F18" s="108" t="s">
        <v>262</v>
      </c>
      <c r="G18" s="58"/>
      <c r="H18" s="124"/>
      <c r="I18" s="58">
        <v>1</v>
      </c>
      <c r="J18" s="65">
        <v>1750000</v>
      </c>
      <c r="K18" s="58"/>
      <c r="L18" s="124"/>
      <c r="M18" s="58">
        <v>1</v>
      </c>
      <c r="N18" s="65">
        <v>3010700</v>
      </c>
      <c r="O18" s="58"/>
      <c r="P18" s="124"/>
      <c r="Q18" s="58"/>
      <c r="R18" s="124"/>
      <c r="S18" s="58"/>
      <c r="T18" s="124"/>
      <c r="U18" s="58">
        <v>1</v>
      </c>
      <c r="V18" s="65">
        <v>3681000</v>
      </c>
      <c r="W18" s="58"/>
      <c r="X18" s="124"/>
      <c r="Y18" s="58">
        <v>1</v>
      </c>
      <c r="Z18" s="65">
        <v>5165075</v>
      </c>
      <c r="AA18" s="58">
        <v>1</v>
      </c>
      <c r="AB18" s="65">
        <v>11840000</v>
      </c>
      <c r="AC18" s="58">
        <v>4</v>
      </c>
      <c r="AD18" s="65">
        <v>26353750</v>
      </c>
      <c r="AE18" s="58">
        <v>2</v>
      </c>
      <c r="AF18" s="199">
        <f t="shared" si="10"/>
        <v>4760700</v>
      </c>
      <c r="AG18" s="58">
        <f>SUM(S18+U18+W18+Y18+AA18+AC18+AE18)</f>
        <v>9</v>
      </c>
      <c r="AH18" s="114">
        <f>+T18+V18+X18+Z18+AB18+AD18</f>
        <v>47039825</v>
      </c>
      <c r="AI18" s="200">
        <f t="shared" si="5"/>
        <v>11</v>
      </c>
      <c r="AJ18" s="114">
        <f t="shared" si="6"/>
        <v>51800525</v>
      </c>
      <c r="AK18" s="58">
        <v>0</v>
      </c>
      <c r="AL18" s="65">
        <v>0</v>
      </c>
      <c r="AM18" s="58">
        <v>0</v>
      </c>
      <c r="AN18" s="65">
        <v>0</v>
      </c>
      <c r="AO18" s="58">
        <v>0</v>
      </c>
      <c r="AP18" s="65">
        <v>0</v>
      </c>
      <c r="AQ18" s="58">
        <v>0</v>
      </c>
      <c r="AR18" s="65">
        <v>0</v>
      </c>
      <c r="AS18" s="58">
        <v>1</v>
      </c>
      <c r="AT18" s="65">
        <v>5386500</v>
      </c>
      <c r="AU18" s="58">
        <v>0</v>
      </c>
      <c r="AV18" s="65">
        <v>0</v>
      </c>
      <c r="AW18" s="140">
        <f t="shared" si="13"/>
        <v>1</v>
      </c>
      <c r="AX18" s="69">
        <f t="shared" si="7"/>
        <v>5386500</v>
      </c>
      <c r="AY18" s="201">
        <f>(1-(AX18/AF18))</f>
        <v>-0.1314512571680635</v>
      </c>
      <c r="AZ18" s="202">
        <v>5.1999999999999998E-2</v>
      </c>
      <c r="BA18" s="203">
        <f>ROUND(AX18*AZ18,0)</f>
        <v>280098</v>
      </c>
      <c r="BB18" s="203">
        <f t="shared" si="1"/>
        <v>4480602</v>
      </c>
      <c r="BC18" s="144" t="s">
        <v>306</v>
      </c>
      <c r="BD18" s="144" t="s">
        <v>307</v>
      </c>
      <c r="BE18" s="204">
        <v>0</v>
      </c>
      <c r="BF18" s="255">
        <v>0</v>
      </c>
      <c r="BG18" s="190">
        <v>0</v>
      </c>
      <c r="BH18" s="255">
        <v>0</v>
      </c>
      <c r="BI18" s="190">
        <v>0</v>
      </c>
      <c r="BJ18" s="255">
        <v>0</v>
      </c>
      <c r="BK18" s="190">
        <v>2</v>
      </c>
      <c r="BL18" s="65">
        <v>17241276</v>
      </c>
      <c r="BM18" s="190">
        <v>2</v>
      </c>
      <c r="BN18" s="65">
        <v>27515498</v>
      </c>
      <c r="BO18" s="190">
        <v>6</v>
      </c>
      <c r="BP18" s="65">
        <v>62243226</v>
      </c>
      <c r="BQ18" s="190">
        <f>SUM(BE18+BG18+BI18+BK18+BM18+BO18)</f>
        <v>10</v>
      </c>
      <c r="BR18" s="69">
        <f t="shared" si="8"/>
        <v>107000000</v>
      </c>
      <c r="BS18" s="201">
        <f>(1-(BR18/AH18))</f>
        <v>-1.2746683262533396</v>
      </c>
      <c r="BT18" s="205">
        <v>5.1999999999999998E-2</v>
      </c>
      <c r="BU18" s="206" t="s">
        <v>308</v>
      </c>
      <c r="BV18" s="207" t="s">
        <v>309</v>
      </c>
      <c r="BW18" s="208" t="s">
        <v>310</v>
      </c>
      <c r="BX18" s="208" t="s">
        <v>311</v>
      </c>
    </row>
    <row r="19" spans="2:76" ht="167.25" customHeight="1" x14ac:dyDescent="0.25">
      <c r="B19" s="358"/>
      <c r="C19" s="209" t="s">
        <v>312</v>
      </c>
      <c r="D19" s="210" t="s">
        <v>194</v>
      </c>
      <c r="E19" s="211" t="s">
        <v>305</v>
      </c>
      <c r="F19" s="212" t="s">
        <v>262</v>
      </c>
      <c r="G19" s="254">
        <v>1</v>
      </c>
      <c r="H19" s="21">
        <v>0</v>
      </c>
      <c r="I19" s="58">
        <v>1</v>
      </c>
      <c r="J19" s="21">
        <v>0</v>
      </c>
      <c r="K19" s="58">
        <v>3</v>
      </c>
      <c r="L19" s="21">
        <v>0</v>
      </c>
      <c r="M19" s="58">
        <v>2</v>
      </c>
      <c r="N19" s="21">
        <v>0</v>
      </c>
      <c r="O19" s="58">
        <v>2</v>
      </c>
      <c r="P19" s="21">
        <v>0</v>
      </c>
      <c r="Q19" s="58">
        <v>5</v>
      </c>
      <c r="R19" s="21">
        <f>SUM(21677285+5843969+4886920+856529)</f>
        <v>33264703</v>
      </c>
      <c r="S19" s="58">
        <v>5</v>
      </c>
      <c r="T19" s="21">
        <f>SUM(8880163)</f>
        <v>8880163</v>
      </c>
      <c r="U19" s="58">
        <v>6</v>
      </c>
      <c r="V19" s="21">
        <f>SUM(486052+5477480+2935000+4863709)</f>
        <v>13762241</v>
      </c>
      <c r="W19" s="58">
        <v>7</v>
      </c>
      <c r="X19" s="21">
        <f>SUM(12689460+2601300+1144800+2964007)</f>
        <v>19399567</v>
      </c>
      <c r="Y19" s="58">
        <v>10</v>
      </c>
      <c r="Z19" s="21">
        <f>SUM(4818257+14006601+54193169+24699299+3584000+3557817)</f>
        <v>104859143</v>
      </c>
      <c r="AA19" s="58">
        <v>7</v>
      </c>
      <c r="AB19" s="21">
        <f>SUM(4370592+549000+9793236+13460399)</f>
        <v>28173227</v>
      </c>
      <c r="AC19" s="58">
        <v>7</v>
      </c>
      <c r="AD19" s="21">
        <f>SUM(2775120+4382054+12610000+291815+28617644+34450966+3043680+25695864)</f>
        <v>111867143</v>
      </c>
      <c r="AE19" s="58">
        <f>SUM(G19+I19+K19+M19+O19+Q19)</f>
        <v>14</v>
      </c>
      <c r="AF19" s="55">
        <f>SUM(H19+J19+L19+N19+P19+R19)</f>
        <v>33264703</v>
      </c>
      <c r="AG19" s="58">
        <f>SUM(S19+U19+W19+Y19+AA19+AC19)</f>
        <v>42</v>
      </c>
      <c r="AH19" s="55">
        <f>SUM(T19+V19+X19+Z19+AB19+AD19)</f>
        <v>286941484</v>
      </c>
      <c r="AI19" s="58">
        <f>+AE19+AG19</f>
        <v>56</v>
      </c>
      <c r="AJ19" s="110">
        <f>+AF19+AH19</f>
        <v>320206187</v>
      </c>
      <c r="AK19" s="216">
        <v>0</v>
      </c>
      <c r="AL19" s="214" t="s">
        <v>313</v>
      </c>
      <c r="AM19" s="215">
        <v>0</v>
      </c>
      <c r="AN19" s="214" t="s">
        <v>288</v>
      </c>
      <c r="AO19" s="215">
        <v>1</v>
      </c>
      <c r="AP19" s="214" t="s">
        <v>314</v>
      </c>
      <c r="AQ19" s="215">
        <v>2</v>
      </c>
      <c r="AR19" s="214" t="s">
        <v>315</v>
      </c>
      <c r="AS19" s="215">
        <v>1</v>
      </c>
      <c r="AT19" s="214" t="s">
        <v>316</v>
      </c>
      <c r="AU19" s="215">
        <v>2</v>
      </c>
      <c r="AV19" s="214" t="s">
        <v>317</v>
      </c>
      <c r="AW19" s="215">
        <v>6</v>
      </c>
      <c r="AX19" s="214" t="s">
        <v>318</v>
      </c>
      <c r="AY19" s="217" t="s">
        <v>273</v>
      </c>
      <c r="AZ19" s="218">
        <v>-5.1999999999999998E-2</v>
      </c>
      <c r="BA19" s="219" t="s">
        <v>319</v>
      </c>
      <c r="BB19" s="216" t="s">
        <v>320</v>
      </c>
      <c r="BC19" s="177" t="s">
        <v>321</v>
      </c>
      <c r="BD19" s="177" t="s">
        <v>322</v>
      </c>
      <c r="BE19" s="220">
        <v>3</v>
      </c>
      <c r="BF19" s="256">
        <v>20855783</v>
      </c>
      <c r="BG19" s="213">
        <v>1</v>
      </c>
      <c r="BH19" s="256">
        <v>3301374</v>
      </c>
      <c r="BI19" s="213">
        <v>2</v>
      </c>
      <c r="BJ19" s="256">
        <v>23397394</v>
      </c>
      <c r="BK19" s="213">
        <v>4</v>
      </c>
      <c r="BL19" s="256">
        <v>101340841</v>
      </c>
      <c r="BM19" s="213">
        <v>2</v>
      </c>
      <c r="BN19" s="256">
        <v>9717829</v>
      </c>
      <c r="BO19" s="213">
        <v>1</v>
      </c>
      <c r="BP19" s="256">
        <v>22320862</v>
      </c>
      <c r="BQ19" s="190">
        <f>SUM(BE19+BG19+BI19+BK19+BM19+BO19)</f>
        <v>13</v>
      </c>
      <c r="BR19" s="69">
        <f t="shared" si="8"/>
        <v>180934083</v>
      </c>
      <c r="BS19" s="201">
        <f>(1-(BR19/AH19))</f>
        <v>0.369439090933258</v>
      </c>
      <c r="BT19" s="221">
        <v>-5.1999999999999998E-2</v>
      </c>
      <c r="BU19" s="222" t="s">
        <v>323</v>
      </c>
      <c r="BV19" s="223" t="s">
        <v>324</v>
      </c>
      <c r="BW19" s="178" t="s">
        <v>325</v>
      </c>
      <c r="BX19" s="179" t="s">
        <v>326</v>
      </c>
    </row>
    <row r="20" spans="2:76" ht="280.5" customHeight="1" x14ac:dyDescent="0.25">
      <c r="B20" s="358"/>
      <c r="C20" s="126" t="s">
        <v>193</v>
      </c>
      <c r="D20" s="45" t="s">
        <v>194</v>
      </c>
      <c r="E20" s="22" t="s">
        <v>305</v>
      </c>
      <c r="F20" s="23" t="s">
        <v>262</v>
      </c>
      <c r="G20" s="166">
        <v>0</v>
      </c>
      <c r="H20" s="21">
        <v>0</v>
      </c>
      <c r="I20" s="166">
        <v>0</v>
      </c>
      <c r="J20" s="21">
        <v>0</v>
      </c>
      <c r="K20" s="166">
        <v>0</v>
      </c>
      <c r="L20" s="21">
        <v>0</v>
      </c>
      <c r="M20" s="166">
        <v>0</v>
      </c>
      <c r="N20" s="21">
        <v>0</v>
      </c>
      <c r="O20" s="166">
        <v>0</v>
      </c>
      <c r="P20" s="21">
        <v>0</v>
      </c>
      <c r="Q20" s="166">
        <v>0</v>
      </c>
      <c r="R20" s="21">
        <v>0</v>
      </c>
      <c r="S20" s="166">
        <v>0</v>
      </c>
      <c r="T20" s="21">
        <v>0</v>
      </c>
      <c r="U20" s="166">
        <v>0</v>
      </c>
      <c r="V20" s="21">
        <v>0</v>
      </c>
      <c r="W20" s="166">
        <v>0</v>
      </c>
      <c r="X20" s="21">
        <v>0</v>
      </c>
      <c r="Y20" s="166">
        <v>0</v>
      </c>
      <c r="Z20" s="21">
        <v>0</v>
      </c>
      <c r="AA20" s="58">
        <v>3</v>
      </c>
      <c r="AB20" s="65">
        <v>75619327</v>
      </c>
      <c r="AC20" s="58">
        <v>4</v>
      </c>
      <c r="AD20" s="65">
        <v>83116137</v>
      </c>
      <c r="AE20" s="58">
        <f t="shared" si="9"/>
        <v>0</v>
      </c>
      <c r="AF20" s="141">
        <f>SUM(AB20+AD20)</f>
        <v>158735464</v>
      </c>
      <c r="AG20" s="182">
        <f t="shared" si="11"/>
        <v>7</v>
      </c>
      <c r="AH20" s="183">
        <f t="shared" si="12"/>
        <v>158735464</v>
      </c>
      <c r="AI20" s="110">
        <f t="shared" si="5"/>
        <v>7</v>
      </c>
      <c r="AJ20" s="120">
        <f t="shared" si="6"/>
        <v>317470928</v>
      </c>
      <c r="AK20" s="58">
        <v>0</v>
      </c>
      <c r="AL20" s="21">
        <v>0</v>
      </c>
      <c r="AM20" s="58">
        <v>0</v>
      </c>
      <c r="AN20" s="21">
        <v>0</v>
      </c>
      <c r="AO20" s="58">
        <v>3</v>
      </c>
      <c r="AP20" s="21">
        <v>335597</v>
      </c>
      <c r="AQ20" s="58">
        <v>1</v>
      </c>
      <c r="AR20" s="21">
        <v>154603</v>
      </c>
      <c r="AS20" s="58">
        <v>2</v>
      </c>
      <c r="AT20" s="21">
        <v>1602624</v>
      </c>
      <c r="AU20" s="58">
        <v>1</v>
      </c>
      <c r="AV20" s="21">
        <v>540000</v>
      </c>
      <c r="AW20" s="140">
        <f t="shared" si="13"/>
        <v>7</v>
      </c>
      <c r="AX20" s="55">
        <f>SUM(AL20+AN20+AP20+AR20+AT20+AV20)</f>
        <v>2632824</v>
      </c>
      <c r="AY20" s="11" t="s">
        <v>273</v>
      </c>
      <c r="AZ20" s="132">
        <v>-5.1999999999999998E-2</v>
      </c>
      <c r="BA20" s="136">
        <f t="shared" si="0"/>
        <v>-136907</v>
      </c>
      <c r="BB20" s="138">
        <f t="shared" si="1"/>
        <v>158872371</v>
      </c>
      <c r="BC20" s="145" t="s">
        <v>327</v>
      </c>
      <c r="BD20" s="145" t="s">
        <v>328</v>
      </c>
      <c r="BE20" s="166">
        <v>0</v>
      </c>
      <c r="BF20" s="257">
        <v>0</v>
      </c>
      <c r="BG20" s="166">
        <v>0</v>
      </c>
      <c r="BH20" s="257">
        <v>0</v>
      </c>
      <c r="BI20" s="166">
        <v>1</v>
      </c>
      <c r="BJ20" s="257">
        <v>14338440</v>
      </c>
      <c r="BK20" s="166">
        <v>1</v>
      </c>
      <c r="BL20" s="257">
        <v>21298361</v>
      </c>
      <c r="BM20" s="166">
        <v>1</v>
      </c>
      <c r="BN20" s="257">
        <v>38991973</v>
      </c>
      <c r="BO20" s="166">
        <v>1</v>
      </c>
      <c r="BP20" s="257">
        <v>21803943</v>
      </c>
      <c r="BQ20" s="190">
        <f>SUM(BE20+BG20+BI20+BK20+BM20+BO20)</f>
        <v>4</v>
      </c>
      <c r="BR20" s="69">
        <f t="shared" si="8"/>
        <v>96432717</v>
      </c>
      <c r="BS20" s="201">
        <f>(1-(BR20/AH20))</f>
        <v>0.39249418768826605</v>
      </c>
      <c r="BT20" s="172">
        <v>-5.1999999999999998E-2</v>
      </c>
      <c r="BU20" s="175" t="s">
        <v>329</v>
      </c>
      <c r="BV20" s="171" t="s">
        <v>330</v>
      </c>
      <c r="BW20" s="178" t="s">
        <v>331</v>
      </c>
      <c r="BX20" s="179" t="s">
        <v>332</v>
      </c>
    </row>
    <row r="21" spans="2:76" ht="158.25" customHeight="1" x14ac:dyDescent="0.25">
      <c r="B21" s="358"/>
      <c r="C21" s="126" t="s">
        <v>333</v>
      </c>
      <c r="D21" s="45"/>
      <c r="E21" s="22"/>
      <c r="F21" s="23" t="s">
        <v>262</v>
      </c>
      <c r="G21" s="58">
        <v>0</v>
      </c>
      <c r="H21" s="21">
        <v>0</v>
      </c>
      <c r="I21" s="58">
        <v>0</v>
      </c>
      <c r="J21" s="21">
        <v>0</v>
      </c>
      <c r="K21" s="58">
        <v>0</v>
      </c>
      <c r="L21" s="21">
        <v>0</v>
      </c>
      <c r="M21" s="58">
        <v>0</v>
      </c>
      <c r="N21" s="21">
        <v>0</v>
      </c>
      <c r="O21" s="58">
        <v>0</v>
      </c>
      <c r="P21" s="21">
        <v>0</v>
      </c>
      <c r="Q21" s="58">
        <v>0</v>
      </c>
      <c r="R21" s="21">
        <v>0</v>
      </c>
      <c r="S21" s="58">
        <v>0</v>
      </c>
      <c r="T21" s="21">
        <v>0</v>
      </c>
      <c r="U21" s="58">
        <v>0</v>
      </c>
      <c r="V21" s="21">
        <v>0</v>
      </c>
      <c r="W21" s="58">
        <v>0</v>
      </c>
      <c r="X21" s="21">
        <v>0</v>
      </c>
      <c r="Y21" s="58">
        <v>0</v>
      </c>
      <c r="Z21" s="21">
        <v>0</v>
      </c>
      <c r="AA21" s="58">
        <v>0</v>
      </c>
      <c r="AB21" s="21">
        <v>0</v>
      </c>
      <c r="AC21" s="58">
        <v>0</v>
      </c>
      <c r="AD21" s="21">
        <v>0</v>
      </c>
      <c r="AE21" s="58">
        <f t="shared" si="9"/>
        <v>0</v>
      </c>
      <c r="AF21" s="141">
        <f t="shared" si="10"/>
        <v>0</v>
      </c>
      <c r="AG21" s="182">
        <f t="shared" si="11"/>
        <v>0</v>
      </c>
      <c r="AH21" s="183">
        <f t="shared" si="12"/>
        <v>0</v>
      </c>
      <c r="AI21" s="110">
        <f t="shared" si="5"/>
        <v>0</v>
      </c>
      <c r="AJ21" s="120">
        <f t="shared" si="6"/>
        <v>0</v>
      </c>
      <c r="AK21" s="58">
        <v>0</v>
      </c>
      <c r="AL21" s="21">
        <v>0</v>
      </c>
      <c r="AM21" s="58">
        <v>0</v>
      </c>
      <c r="AN21" s="21">
        <v>0</v>
      </c>
      <c r="AO21" s="58">
        <v>0</v>
      </c>
      <c r="AP21" s="21">
        <v>0</v>
      </c>
      <c r="AQ21" s="58">
        <v>0</v>
      </c>
      <c r="AR21" s="21">
        <v>0</v>
      </c>
      <c r="AS21" s="58">
        <v>0</v>
      </c>
      <c r="AT21" s="21">
        <v>0</v>
      </c>
      <c r="AU21" s="58">
        <v>0</v>
      </c>
      <c r="AV21" s="21">
        <v>0</v>
      </c>
      <c r="AW21" s="140">
        <f t="shared" si="13"/>
        <v>0</v>
      </c>
      <c r="AX21" s="55">
        <v>0</v>
      </c>
      <c r="AY21" s="11" t="s">
        <v>273</v>
      </c>
      <c r="AZ21" s="11">
        <v>0</v>
      </c>
      <c r="BA21" s="136">
        <f t="shared" si="0"/>
        <v>0</v>
      </c>
      <c r="BB21" s="138">
        <f t="shared" si="1"/>
        <v>0</v>
      </c>
      <c r="BC21" s="145" t="s">
        <v>334</v>
      </c>
      <c r="BD21" s="145" t="s">
        <v>335</v>
      </c>
      <c r="BE21" s="166">
        <v>0</v>
      </c>
      <c r="BF21" s="167" t="s">
        <v>296</v>
      </c>
      <c r="BG21" s="166">
        <v>0</v>
      </c>
      <c r="BH21" s="167" t="s">
        <v>296</v>
      </c>
      <c r="BI21" s="166">
        <v>0</v>
      </c>
      <c r="BJ21" s="167" t="s">
        <v>296</v>
      </c>
      <c r="BK21" s="166">
        <v>0</v>
      </c>
      <c r="BL21" s="167" t="s">
        <v>296</v>
      </c>
      <c r="BM21" s="166">
        <v>0</v>
      </c>
      <c r="BN21" s="167" t="s">
        <v>296</v>
      </c>
      <c r="BO21" s="166">
        <v>0</v>
      </c>
      <c r="BP21" s="167" t="s">
        <v>296</v>
      </c>
      <c r="BQ21" s="197">
        <f t="shared" si="14"/>
        <v>0</v>
      </c>
      <c r="BR21" s="69">
        <v>0</v>
      </c>
      <c r="BS21" s="11" t="e">
        <f t="shared" si="2"/>
        <v>#DIV/0!</v>
      </c>
      <c r="BT21" s="11">
        <v>0</v>
      </c>
      <c r="BU21" s="136">
        <f t="shared" si="3"/>
        <v>0</v>
      </c>
      <c r="BV21" s="151">
        <f t="shared" si="4"/>
        <v>0</v>
      </c>
      <c r="BW21" s="180" t="s">
        <v>336</v>
      </c>
      <c r="BX21" s="181" t="s">
        <v>337</v>
      </c>
    </row>
    <row r="22" spans="2:76" ht="138" customHeight="1" x14ac:dyDescent="0.25">
      <c r="B22" s="352" t="s">
        <v>338</v>
      </c>
      <c r="C22" s="126" t="s">
        <v>339</v>
      </c>
      <c r="D22" s="45" t="s">
        <v>164</v>
      </c>
      <c r="E22" s="22" t="s">
        <v>157</v>
      </c>
      <c r="F22" s="23" t="s">
        <v>340</v>
      </c>
      <c r="G22" s="58">
        <v>30</v>
      </c>
      <c r="H22" s="21">
        <v>1064680</v>
      </c>
      <c r="I22" s="58">
        <v>30</v>
      </c>
      <c r="J22" s="21">
        <v>1242620</v>
      </c>
      <c r="K22" s="58">
        <v>30</v>
      </c>
      <c r="L22" s="21">
        <v>1052220</v>
      </c>
      <c r="M22" s="58">
        <v>30</v>
      </c>
      <c r="N22" s="21">
        <v>1216000</v>
      </c>
      <c r="O22" s="58">
        <v>30</v>
      </c>
      <c r="P22" s="21">
        <v>1758057</v>
      </c>
      <c r="Q22" s="58">
        <v>30</v>
      </c>
      <c r="R22" s="21">
        <v>1291033</v>
      </c>
      <c r="S22" s="58">
        <v>30</v>
      </c>
      <c r="T22" s="21">
        <v>1544657</v>
      </c>
      <c r="U22" s="58">
        <v>30</v>
      </c>
      <c r="V22" s="21">
        <v>874650</v>
      </c>
      <c r="W22" s="58">
        <v>30</v>
      </c>
      <c r="X22" s="21">
        <v>0</v>
      </c>
      <c r="Y22" s="58">
        <v>30</v>
      </c>
      <c r="Z22" s="21">
        <v>0</v>
      </c>
      <c r="AA22" s="58">
        <v>30</v>
      </c>
      <c r="AB22" s="21">
        <v>0</v>
      </c>
      <c r="AC22" s="58">
        <v>30</v>
      </c>
      <c r="AD22" s="21">
        <v>0</v>
      </c>
      <c r="AE22" s="58">
        <v>30</v>
      </c>
      <c r="AF22" s="141">
        <f t="shared" si="10"/>
        <v>7624610</v>
      </c>
      <c r="AG22" s="182">
        <v>30</v>
      </c>
      <c r="AH22" s="183">
        <f t="shared" si="12"/>
        <v>2419307</v>
      </c>
      <c r="AI22" s="110">
        <f t="shared" si="5"/>
        <v>60</v>
      </c>
      <c r="AJ22" s="120">
        <f t="shared" si="6"/>
        <v>10043917</v>
      </c>
      <c r="AK22" s="58">
        <v>30</v>
      </c>
      <c r="AL22" s="21">
        <v>0</v>
      </c>
      <c r="AM22" s="58">
        <v>30</v>
      </c>
      <c r="AN22" s="21">
        <v>2349430</v>
      </c>
      <c r="AO22" s="58">
        <v>30</v>
      </c>
      <c r="AP22" s="21">
        <v>0</v>
      </c>
      <c r="AQ22" s="58">
        <v>30</v>
      </c>
      <c r="AR22" s="21">
        <v>0</v>
      </c>
      <c r="AS22" s="58">
        <v>30</v>
      </c>
      <c r="AT22" s="21">
        <v>0</v>
      </c>
      <c r="AU22" s="58">
        <v>30</v>
      </c>
      <c r="AV22" s="21">
        <v>0</v>
      </c>
      <c r="AW22" s="140">
        <v>30</v>
      </c>
      <c r="AX22" s="55">
        <f t="shared" si="7"/>
        <v>2349430</v>
      </c>
      <c r="AY22" s="11">
        <f>(1-(AX22/AF22))</f>
        <v>0.69186227229982911</v>
      </c>
      <c r="AZ22" s="132">
        <v>-3.0000000000000001E-3</v>
      </c>
      <c r="BA22" s="136">
        <f t="shared" si="0"/>
        <v>-7048</v>
      </c>
      <c r="BB22" s="138">
        <f>AF22-BA22</f>
        <v>7631658</v>
      </c>
      <c r="BC22" s="145" t="s">
        <v>341</v>
      </c>
      <c r="BD22" s="225" t="s">
        <v>342</v>
      </c>
      <c r="BE22" s="249">
        <v>30</v>
      </c>
      <c r="BF22" s="65">
        <v>0</v>
      </c>
      <c r="BG22" s="58">
        <v>30</v>
      </c>
      <c r="BH22" s="65">
        <v>1281390</v>
      </c>
      <c r="BI22" s="58">
        <v>30</v>
      </c>
      <c r="BJ22" s="21">
        <v>1570320</v>
      </c>
      <c r="BK22" s="58">
        <v>30</v>
      </c>
      <c r="BL22" s="250">
        <v>1331250</v>
      </c>
      <c r="BM22" s="58">
        <v>30</v>
      </c>
      <c r="BN22" s="21">
        <v>1316240</v>
      </c>
      <c r="BO22" s="58">
        <v>30</v>
      </c>
      <c r="BP22" s="21">
        <v>1276740</v>
      </c>
      <c r="BQ22" s="197">
        <v>30</v>
      </c>
      <c r="BR22" s="69">
        <f>SUM(BF22,BH22,BJ22,BL22,BN22,BP22)</f>
        <v>6775940</v>
      </c>
      <c r="BS22" s="11">
        <f>(1-(BR22/AH22))</f>
        <v>-1.8007772473687713</v>
      </c>
      <c r="BT22" s="132">
        <v>-3.0000000000000001E-3</v>
      </c>
      <c r="BU22" s="136">
        <f t="shared" si="3"/>
        <v>-20328</v>
      </c>
      <c r="BV22" s="151">
        <f t="shared" si="4"/>
        <v>2439635</v>
      </c>
      <c r="BW22" s="161" t="s">
        <v>343</v>
      </c>
      <c r="BX22" s="162" t="s">
        <v>344</v>
      </c>
    </row>
    <row r="23" spans="2:76" ht="59.45" customHeight="1" x14ac:dyDescent="0.25">
      <c r="B23" s="352"/>
      <c r="C23" s="353" t="s">
        <v>345</v>
      </c>
      <c r="D23" s="45" t="s">
        <v>172</v>
      </c>
      <c r="E23" s="22" t="s">
        <v>153</v>
      </c>
      <c r="F23" s="23" t="s">
        <v>346</v>
      </c>
      <c r="G23" s="58">
        <v>3</v>
      </c>
      <c r="H23" s="21">
        <v>0</v>
      </c>
      <c r="I23" s="58">
        <v>3</v>
      </c>
      <c r="J23" s="21">
        <v>123624</v>
      </c>
      <c r="K23" s="58">
        <v>3</v>
      </c>
      <c r="L23" s="21">
        <v>0</v>
      </c>
      <c r="M23" s="58">
        <v>3</v>
      </c>
      <c r="N23" s="21">
        <v>2084021</v>
      </c>
      <c r="O23" s="58">
        <v>3</v>
      </c>
      <c r="P23" s="21">
        <v>937555</v>
      </c>
      <c r="Q23" s="58">
        <v>3</v>
      </c>
      <c r="R23" s="113">
        <v>0</v>
      </c>
      <c r="S23" s="58">
        <v>3</v>
      </c>
      <c r="T23" s="21">
        <v>0</v>
      </c>
      <c r="U23" s="58">
        <v>3</v>
      </c>
      <c r="V23" s="21">
        <v>0</v>
      </c>
      <c r="W23" s="58">
        <v>3</v>
      </c>
      <c r="X23" s="21">
        <v>0</v>
      </c>
      <c r="Y23" s="58">
        <v>3</v>
      </c>
      <c r="Z23" s="21">
        <v>0</v>
      </c>
      <c r="AA23" s="58">
        <v>3</v>
      </c>
      <c r="AB23" s="21">
        <v>0</v>
      </c>
      <c r="AC23" s="58">
        <v>3</v>
      </c>
      <c r="AD23" s="21">
        <v>15568938</v>
      </c>
      <c r="AE23" s="58">
        <v>3</v>
      </c>
      <c r="AF23" s="141">
        <f t="shared" si="10"/>
        <v>3145200</v>
      </c>
      <c r="AG23" s="182">
        <v>3</v>
      </c>
      <c r="AH23" s="183">
        <f t="shared" si="12"/>
        <v>15568938</v>
      </c>
      <c r="AI23" s="110">
        <f t="shared" si="5"/>
        <v>6</v>
      </c>
      <c r="AJ23" s="120">
        <f t="shared" si="6"/>
        <v>18714138</v>
      </c>
      <c r="AK23" s="58">
        <v>3</v>
      </c>
      <c r="AL23" s="21">
        <v>2082498</v>
      </c>
      <c r="AM23" s="58">
        <v>3</v>
      </c>
      <c r="AN23" s="21">
        <v>0</v>
      </c>
      <c r="AO23" s="58">
        <v>3</v>
      </c>
      <c r="AP23" s="21">
        <v>2995233</v>
      </c>
      <c r="AQ23" s="58">
        <v>3</v>
      </c>
      <c r="AR23" s="21">
        <v>882707</v>
      </c>
      <c r="AS23" s="58">
        <v>3</v>
      </c>
      <c r="AT23" s="21">
        <v>271206</v>
      </c>
      <c r="AU23" s="58">
        <v>3</v>
      </c>
      <c r="AV23" s="21">
        <v>913839</v>
      </c>
      <c r="AW23" s="140">
        <f t="shared" si="13"/>
        <v>18</v>
      </c>
      <c r="AX23" s="55">
        <f t="shared" si="7"/>
        <v>7145483</v>
      </c>
      <c r="AY23" s="11">
        <f>(1-(AX23/AF23))</f>
        <v>-1.2718691975073129</v>
      </c>
      <c r="AZ23" s="132">
        <v>-5.1999999999999998E-2</v>
      </c>
      <c r="BA23" s="136">
        <f>ROUND(AX23*AZ23,0)</f>
        <v>-371565</v>
      </c>
      <c r="BB23" s="138">
        <f>AF23-BA23</f>
        <v>3516765</v>
      </c>
      <c r="BC23" s="145" t="s">
        <v>347</v>
      </c>
      <c r="BD23" s="226" t="s">
        <v>348</v>
      </c>
      <c r="BE23" s="58">
        <v>3</v>
      </c>
      <c r="BF23" s="65">
        <v>0</v>
      </c>
      <c r="BG23" s="58">
        <v>3</v>
      </c>
      <c r="BH23" s="65">
        <v>6181886</v>
      </c>
      <c r="BI23" s="58">
        <v>3</v>
      </c>
      <c r="BJ23" s="21">
        <v>2645613</v>
      </c>
      <c r="BK23" s="58">
        <v>3</v>
      </c>
      <c r="BL23" s="21">
        <v>0</v>
      </c>
      <c r="BM23" s="58">
        <v>3</v>
      </c>
      <c r="BN23" s="21">
        <v>5649376</v>
      </c>
      <c r="BO23" s="58">
        <v>3</v>
      </c>
      <c r="BP23" s="21">
        <v>0</v>
      </c>
      <c r="BQ23" s="197">
        <v>3</v>
      </c>
      <c r="BR23" s="69">
        <f>SUM(BF23+BH23+BJ23+BL23+BN23+BP23)</f>
        <v>14476875</v>
      </c>
      <c r="BS23" s="11">
        <f>(1-(BR23/AH23))</f>
        <v>7.0143705370269926E-2</v>
      </c>
      <c r="BT23" s="132">
        <v>-5.1999999999999998E-2</v>
      </c>
      <c r="BU23" s="136">
        <f t="shared" si="3"/>
        <v>-752798</v>
      </c>
      <c r="BV23" s="151">
        <f t="shared" si="4"/>
        <v>16321736</v>
      </c>
      <c r="BW23" s="161" t="s">
        <v>349</v>
      </c>
      <c r="BX23" s="162" t="s">
        <v>350</v>
      </c>
    </row>
    <row r="24" spans="2:76" ht="138.75" customHeight="1" x14ac:dyDescent="0.25">
      <c r="B24" s="352"/>
      <c r="C24" s="354"/>
      <c r="D24" s="227" t="s">
        <v>351</v>
      </c>
      <c r="E24" s="22" t="s">
        <v>175</v>
      </c>
      <c r="F24" s="23" t="s">
        <v>346</v>
      </c>
      <c r="G24" s="58">
        <v>101</v>
      </c>
      <c r="H24" s="21">
        <v>1307398</v>
      </c>
      <c r="I24" s="58">
        <v>30</v>
      </c>
      <c r="J24" s="21">
        <v>391876</v>
      </c>
      <c r="K24" s="58">
        <v>48</v>
      </c>
      <c r="L24" s="21">
        <v>766585</v>
      </c>
      <c r="M24" s="58">
        <v>70</v>
      </c>
      <c r="N24" s="21">
        <v>1095945</v>
      </c>
      <c r="O24" s="58">
        <v>63</v>
      </c>
      <c r="P24" s="21">
        <v>884790</v>
      </c>
      <c r="Q24" s="58">
        <v>33</v>
      </c>
      <c r="R24" s="113">
        <v>521420</v>
      </c>
      <c r="S24" s="58">
        <v>70</v>
      </c>
      <c r="T24" s="21">
        <v>1012350</v>
      </c>
      <c r="U24" s="58">
        <v>33</v>
      </c>
      <c r="V24" s="21">
        <v>425558</v>
      </c>
      <c r="W24" s="58">
        <v>75</v>
      </c>
      <c r="X24" s="21">
        <v>911558</v>
      </c>
      <c r="Y24" s="58">
        <v>48</v>
      </c>
      <c r="Z24" s="21">
        <v>480614</v>
      </c>
      <c r="AA24" s="58">
        <v>43</v>
      </c>
      <c r="AB24" s="21">
        <v>430969</v>
      </c>
      <c r="AC24" s="58">
        <v>123</v>
      </c>
      <c r="AD24" s="21">
        <v>1810139</v>
      </c>
      <c r="AE24" s="58">
        <f t="shared" si="9"/>
        <v>345</v>
      </c>
      <c r="AF24" s="141">
        <f t="shared" si="10"/>
        <v>4968014</v>
      </c>
      <c r="AG24" s="182">
        <f t="shared" si="11"/>
        <v>392</v>
      </c>
      <c r="AH24" s="183">
        <f t="shared" si="12"/>
        <v>5071188</v>
      </c>
      <c r="AI24" s="110">
        <f t="shared" si="5"/>
        <v>737</v>
      </c>
      <c r="AJ24" s="120">
        <f t="shared" si="6"/>
        <v>10039202</v>
      </c>
      <c r="AK24" s="58">
        <v>102</v>
      </c>
      <c r="AL24" s="21">
        <v>1644099</v>
      </c>
      <c r="AM24" s="58">
        <v>90</v>
      </c>
      <c r="AN24" s="21">
        <v>1306101</v>
      </c>
      <c r="AO24" s="58">
        <v>95</v>
      </c>
      <c r="AP24" s="21">
        <v>1260133</v>
      </c>
      <c r="AQ24" s="58">
        <v>106</v>
      </c>
      <c r="AR24" s="21">
        <v>1459575</v>
      </c>
      <c r="AS24" s="58">
        <v>90</v>
      </c>
      <c r="AT24" s="21">
        <v>1291424</v>
      </c>
      <c r="AU24" s="58">
        <v>86</v>
      </c>
      <c r="AV24" s="21">
        <v>1148540</v>
      </c>
      <c r="AW24" s="140">
        <f t="shared" si="13"/>
        <v>569</v>
      </c>
      <c r="AX24" s="55">
        <f t="shared" si="7"/>
        <v>8109872</v>
      </c>
      <c r="AY24" s="11">
        <f>(1-(AX24/AF24))</f>
        <v>-0.63241729995124807</v>
      </c>
      <c r="AZ24" s="132">
        <v>-5.1999999999999998E-2</v>
      </c>
      <c r="BA24" s="136">
        <f t="shared" si="0"/>
        <v>-421713</v>
      </c>
      <c r="BB24" s="138">
        <f t="shared" ref="BB24:BB34" si="15">AF24-BA24</f>
        <v>5389727</v>
      </c>
      <c r="BC24" s="146" t="s">
        <v>352</v>
      </c>
      <c r="BD24" s="247" t="s">
        <v>353</v>
      </c>
      <c r="BE24" s="58">
        <v>58</v>
      </c>
      <c r="BF24" s="65">
        <v>792522</v>
      </c>
      <c r="BG24" s="58">
        <v>71</v>
      </c>
      <c r="BH24" s="65">
        <v>951756</v>
      </c>
      <c r="BI24" s="58">
        <v>104.74</v>
      </c>
      <c r="BJ24" s="21">
        <v>1446820</v>
      </c>
      <c r="BK24" s="58">
        <v>109</v>
      </c>
      <c r="BL24" s="21">
        <v>1531379</v>
      </c>
      <c r="BM24" s="58">
        <v>82</v>
      </c>
      <c r="BN24" s="21">
        <v>1090168</v>
      </c>
      <c r="BO24" s="58">
        <v>96</v>
      </c>
      <c r="BP24" s="21">
        <v>1401986</v>
      </c>
      <c r="BQ24" s="197">
        <f t="shared" ref="BQ24:BQ34" si="16">SUM(BE24+BG24+BI24+BK24+BM24+BO24)</f>
        <v>520.74</v>
      </c>
      <c r="BR24" s="69">
        <f t="shared" ref="BR24:BR25" si="17">SUM(BF24+BH24+BJ24+BL24+BN24+BP24)</f>
        <v>7214631</v>
      </c>
      <c r="BS24" s="11">
        <f t="shared" si="2"/>
        <v>-0.4226707824675402</v>
      </c>
      <c r="BT24" s="132">
        <v>-5.1999999999999998E-2</v>
      </c>
      <c r="BU24" s="136">
        <f t="shared" si="3"/>
        <v>-375161</v>
      </c>
      <c r="BV24" s="151">
        <f t="shared" si="4"/>
        <v>5446349</v>
      </c>
      <c r="BW24" s="161" t="s">
        <v>354</v>
      </c>
      <c r="BX24" s="161" t="s">
        <v>355</v>
      </c>
    </row>
    <row r="25" spans="2:76" ht="62.45" customHeight="1" x14ac:dyDescent="0.25">
      <c r="B25" s="352"/>
      <c r="C25" s="355"/>
      <c r="D25" s="45" t="s">
        <v>356</v>
      </c>
      <c r="E25" s="22" t="s">
        <v>357</v>
      </c>
      <c r="F25" s="23" t="s">
        <v>346</v>
      </c>
      <c r="G25" s="109">
        <v>0</v>
      </c>
      <c r="H25" s="114">
        <v>0</v>
      </c>
      <c r="I25" s="114">
        <v>0</v>
      </c>
      <c r="J25" s="114">
        <v>0</v>
      </c>
      <c r="K25" s="114">
        <v>0</v>
      </c>
      <c r="L25" s="114">
        <v>0</v>
      </c>
      <c r="M25" s="114">
        <v>0</v>
      </c>
      <c r="N25" s="114">
        <v>0</v>
      </c>
      <c r="O25" s="114">
        <v>0</v>
      </c>
      <c r="P25" s="114">
        <v>0</v>
      </c>
      <c r="Q25" s="114">
        <v>0</v>
      </c>
      <c r="R25" s="114">
        <v>0</v>
      </c>
      <c r="S25" s="58"/>
      <c r="T25" s="21"/>
      <c r="U25" s="58"/>
      <c r="V25" s="21"/>
      <c r="W25" s="58"/>
      <c r="X25" s="21"/>
      <c r="Y25" s="58"/>
      <c r="Z25" s="21"/>
      <c r="AA25" s="58"/>
      <c r="AB25" s="21"/>
      <c r="AC25" s="58"/>
      <c r="AD25" s="21"/>
      <c r="AE25" s="58">
        <f t="shared" si="9"/>
        <v>0</v>
      </c>
      <c r="AF25" s="141">
        <f t="shared" si="10"/>
        <v>0</v>
      </c>
      <c r="AG25" s="182">
        <f t="shared" si="11"/>
        <v>0</v>
      </c>
      <c r="AH25" s="183">
        <f t="shared" si="12"/>
        <v>0</v>
      </c>
      <c r="AI25" s="110">
        <f t="shared" si="5"/>
        <v>0</v>
      </c>
      <c r="AJ25" s="120">
        <f t="shared" si="6"/>
        <v>0</v>
      </c>
      <c r="AK25" s="58">
        <v>0</v>
      </c>
      <c r="AL25" s="21">
        <v>0</v>
      </c>
      <c r="AM25" s="58">
        <v>0</v>
      </c>
      <c r="AN25" s="21">
        <v>0</v>
      </c>
      <c r="AO25" s="58">
        <v>0</v>
      </c>
      <c r="AP25" s="21">
        <v>0</v>
      </c>
      <c r="AQ25" s="58">
        <v>0</v>
      </c>
      <c r="AR25" s="21">
        <v>0</v>
      </c>
      <c r="AS25" s="58">
        <v>0</v>
      </c>
      <c r="AT25" s="21">
        <v>0</v>
      </c>
      <c r="AU25" s="58">
        <v>0</v>
      </c>
      <c r="AV25" s="21">
        <v>0</v>
      </c>
      <c r="AW25" s="140">
        <f t="shared" si="13"/>
        <v>0</v>
      </c>
      <c r="AX25" s="55">
        <f t="shared" si="7"/>
        <v>0</v>
      </c>
      <c r="AY25" s="11" t="s">
        <v>273</v>
      </c>
      <c r="AZ25" s="132">
        <v>-5.1999999999999998E-2</v>
      </c>
      <c r="BA25" s="136">
        <f t="shared" si="0"/>
        <v>0</v>
      </c>
      <c r="BB25" s="138">
        <f t="shared" si="15"/>
        <v>0</v>
      </c>
      <c r="BC25" s="147" t="s">
        <v>136</v>
      </c>
      <c r="BD25" s="147" t="s">
        <v>136</v>
      </c>
      <c r="BE25" s="58">
        <v>0</v>
      </c>
      <c r="BF25" s="65">
        <v>0</v>
      </c>
      <c r="BG25" s="58">
        <v>0</v>
      </c>
      <c r="BH25" s="65">
        <v>0</v>
      </c>
      <c r="BI25" s="58">
        <v>0</v>
      </c>
      <c r="BJ25" s="21">
        <v>0</v>
      </c>
      <c r="BK25" s="58">
        <v>0</v>
      </c>
      <c r="BL25" s="21">
        <v>0</v>
      </c>
      <c r="BM25" s="58">
        <v>0</v>
      </c>
      <c r="BN25" s="21">
        <v>0</v>
      </c>
      <c r="BO25" s="58">
        <v>0</v>
      </c>
      <c r="BP25" s="21">
        <v>0</v>
      </c>
      <c r="BQ25" s="197">
        <f t="shared" si="16"/>
        <v>0</v>
      </c>
      <c r="BR25" s="69">
        <f t="shared" si="17"/>
        <v>0</v>
      </c>
      <c r="BS25" s="11" t="s">
        <v>136</v>
      </c>
      <c r="BT25" s="132">
        <v>-5.1999999999999998E-2</v>
      </c>
      <c r="BU25" s="136">
        <f t="shared" si="3"/>
        <v>0</v>
      </c>
      <c r="BV25" s="151">
        <f t="shared" si="4"/>
        <v>0</v>
      </c>
      <c r="BW25" s="161" t="s">
        <v>136</v>
      </c>
      <c r="BX25" s="161" t="s">
        <v>136</v>
      </c>
    </row>
    <row r="26" spans="2:76" ht="119.25" customHeight="1" x14ac:dyDescent="0.25">
      <c r="B26" s="352"/>
      <c r="C26" s="348" t="s">
        <v>177</v>
      </c>
      <c r="D26" s="45" t="s">
        <v>178</v>
      </c>
      <c r="E26" s="22" t="s">
        <v>358</v>
      </c>
      <c r="F26" s="23" t="s">
        <v>346</v>
      </c>
      <c r="G26" s="58">
        <v>16978</v>
      </c>
      <c r="H26" s="21">
        <v>3548402</v>
      </c>
      <c r="I26" s="58">
        <v>22294</v>
      </c>
      <c r="J26" s="21">
        <v>4659446</v>
      </c>
      <c r="K26" s="58">
        <v>18723</v>
      </c>
      <c r="L26" s="21">
        <v>3913107</v>
      </c>
      <c r="M26" s="58">
        <v>23520</v>
      </c>
      <c r="N26" s="21">
        <v>4915680</v>
      </c>
      <c r="O26" s="58">
        <v>20635</v>
      </c>
      <c r="P26" s="21">
        <v>4312715</v>
      </c>
      <c r="Q26" s="58">
        <v>29737</v>
      </c>
      <c r="R26" s="21">
        <v>6215033</v>
      </c>
      <c r="S26" s="58">
        <v>31255</v>
      </c>
      <c r="T26" s="21">
        <v>6532295</v>
      </c>
      <c r="U26" s="58">
        <v>21370</v>
      </c>
      <c r="V26" s="21">
        <v>4466330</v>
      </c>
      <c r="W26" s="58">
        <v>20670</v>
      </c>
      <c r="X26" s="21">
        <v>4320030</v>
      </c>
      <c r="Y26" s="58">
        <v>25598</v>
      </c>
      <c r="Z26" s="21">
        <v>5349982</v>
      </c>
      <c r="AA26" s="58">
        <v>20423</v>
      </c>
      <c r="AB26" s="21">
        <v>4268407</v>
      </c>
      <c r="AC26" s="58">
        <v>35633</v>
      </c>
      <c r="AD26" s="21">
        <v>7447297</v>
      </c>
      <c r="AE26" s="58">
        <f t="shared" si="9"/>
        <v>131887</v>
      </c>
      <c r="AF26" s="141">
        <f t="shared" si="10"/>
        <v>27564383</v>
      </c>
      <c r="AG26" s="182">
        <f t="shared" si="11"/>
        <v>154949</v>
      </c>
      <c r="AH26" s="183">
        <f t="shared" si="12"/>
        <v>32384341</v>
      </c>
      <c r="AI26" s="110">
        <f t="shared" si="5"/>
        <v>286836</v>
      </c>
      <c r="AJ26" s="120">
        <f t="shared" si="6"/>
        <v>59948724</v>
      </c>
      <c r="AK26" s="139">
        <v>19249</v>
      </c>
      <c r="AL26" s="21">
        <v>4985491</v>
      </c>
      <c r="AM26" s="139">
        <v>34466</v>
      </c>
      <c r="AN26" s="21">
        <v>8926694</v>
      </c>
      <c r="AO26" s="139">
        <v>25857</v>
      </c>
      <c r="AP26" s="21">
        <v>6696963</v>
      </c>
      <c r="AQ26" s="139">
        <v>34859</v>
      </c>
      <c r="AR26" s="21">
        <v>9028481</v>
      </c>
      <c r="AS26" s="139">
        <v>37898</v>
      </c>
      <c r="AT26" s="21">
        <v>9815582</v>
      </c>
      <c r="AU26" s="139">
        <v>30236</v>
      </c>
      <c r="AV26" s="21">
        <v>7831124</v>
      </c>
      <c r="AW26" s="140">
        <f t="shared" si="13"/>
        <v>182565</v>
      </c>
      <c r="AX26" s="55">
        <f>SUM(AL26+AN26+AP26+AR26+AT26+AV26)</f>
        <v>47284335</v>
      </c>
      <c r="AY26" s="11">
        <f>(1-(AX26/AF26))</f>
        <v>-0.71541423582744446</v>
      </c>
      <c r="AZ26" s="132">
        <v>-5.1999999999999998E-2</v>
      </c>
      <c r="BA26" s="136">
        <f t="shared" si="0"/>
        <v>-2458785</v>
      </c>
      <c r="BB26" s="138">
        <f t="shared" si="15"/>
        <v>30023168</v>
      </c>
      <c r="BC26" s="147" t="s">
        <v>359</v>
      </c>
      <c r="BD26" s="226" t="s">
        <v>360</v>
      </c>
      <c r="BE26" s="139">
        <v>42715</v>
      </c>
      <c r="BF26" s="65">
        <v>11063185</v>
      </c>
      <c r="BG26" s="139">
        <v>28150</v>
      </c>
      <c r="BH26" s="65">
        <v>7290850</v>
      </c>
      <c r="BI26" s="139">
        <v>37357</v>
      </c>
      <c r="BJ26" s="21">
        <v>9675463</v>
      </c>
      <c r="BK26" s="139">
        <v>34644</v>
      </c>
      <c r="BL26" s="21">
        <v>8972796</v>
      </c>
      <c r="BM26" s="139">
        <v>32362</v>
      </c>
      <c r="BN26" s="21">
        <v>8834826</v>
      </c>
      <c r="BO26" s="139">
        <v>34569</v>
      </c>
      <c r="BP26" s="21">
        <v>9437337</v>
      </c>
      <c r="BQ26" s="197">
        <f t="shared" si="16"/>
        <v>209797</v>
      </c>
      <c r="BR26" s="69">
        <f>SUM(BF26+BH26+BJ26+BL26+BN26+BP26)</f>
        <v>55274457</v>
      </c>
      <c r="BS26" s="11">
        <f t="shared" si="2"/>
        <v>-0.70682667280461264</v>
      </c>
      <c r="BT26" s="132">
        <v>-5.1999999999999998E-2</v>
      </c>
      <c r="BU26" s="136">
        <f t="shared" si="3"/>
        <v>-2874272</v>
      </c>
      <c r="BV26" s="151">
        <f t="shared" si="4"/>
        <v>35258613</v>
      </c>
      <c r="BW26" s="161" t="s">
        <v>361</v>
      </c>
      <c r="BX26" s="161" t="s">
        <v>362</v>
      </c>
    </row>
    <row r="27" spans="2:76" ht="125.25" customHeight="1" x14ac:dyDescent="0.25">
      <c r="B27" s="352"/>
      <c r="C27" s="349"/>
      <c r="D27" s="45" t="s">
        <v>363</v>
      </c>
      <c r="E27" s="22" t="s">
        <v>182</v>
      </c>
      <c r="F27" s="23" t="s">
        <v>346</v>
      </c>
      <c r="G27" s="58">
        <v>701</v>
      </c>
      <c r="H27" s="21">
        <v>146509</v>
      </c>
      <c r="I27" s="58">
        <v>663</v>
      </c>
      <c r="J27" s="21">
        <v>138567</v>
      </c>
      <c r="K27" s="58">
        <v>335</v>
      </c>
      <c r="L27" s="21">
        <v>70015</v>
      </c>
      <c r="M27" s="58">
        <v>615</v>
      </c>
      <c r="N27" s="21">
        <v>128535</v>
      </c>
      <c r="O27" s="58">
        <v>324</v>
      </c>
      <c r="P27" s="21">
        <v>67716</v>
      </c>
      <c r="Q27" s="58">
        <v>983</v>
      </c>
      <c r="R27" s="21">
        <v>205447</v>
      </c>
      <c r="S27" s="58">
        <v>918</v>
      </c>
      <c r="T27" s="21">
        <v>191862</v>
      </c>
      <c r="U27" s="58">
        <v>299</v>
      </c>
      <c r="V27" s="21">
        <v>62491</v>
      </c>
      <c r="W27" s="58">
        <v>333</v>
      </c>
      <c r="X27" s="21">
        <v>69597</v>
      </c>
      <c r="Y27" s="58">
        <v>438</v>
      </c>
      <c r="Z27" s="21">
        <v>91542</v>
      </c>
      <c r="AA27" s="58">
        <v>242</v>
      </c>
      <c r="AB27" s="21">
        <v>50578</v>
      </c>
      <c r="AC27" s="58">
        <v>158</v>
      </c>
      <c r="AD27" s="21">
        <v>33022</v>
      </c>
      <c r="AE27" s="58">
        <f t="shared" si="9"/>
        <v>3621</v>
      </c>
      <c r="AF27" s="141">
        <f t="shared" si="10"/>
        <v>756789</v>
      </c>
      <c r="AG27" s="182">
        <f t="shared" si="11"/>
        <v>2388</v>
      </c>
      <c r="AH27" s="183">
        <f t="shared" si="12"/>
        <v>499092</v>
      </c>
      <c r="AI27" s="110">
        <f t="shared" si="5"/>
        <v>6009</v>
      </c>
      <c r="AJ27" s="120">
        <f t="shared" si="6"/>
        <v>1255881</v>
      </c>
      <c r="AK27" s="58">
        <v>381</v>
      </c>
      <c r="AL27" s="21">
        <v>98679</v>
      </c>
      <c r="AM27" s="139">
        <v>1536</v>
      </c>
      <c r="AN27" s="21">
        <v>397824</v>
      </c>
      <c r="AO27" s="58">
        <v>428</v>
      </c>
      <c r="AP27" s="21">
        <v>110852</v>
      </c>
      <c r="AQ27" s="139">
        <v>2736</v>
      </c>
      <c r="AR27" s="21">
        <v>708624</v>
      </c>
      <c r="AS27" s="139">
        <v>1165</v>
      </c>
      <c r="AT27" s="21">
        <v>301735</v>
      </c>
      <c r="AU27" s="58">
        <v>946</v>
      </c>
      <c r="AV27" s="21">
        <v>245014</v>
      </c>
      <c r="AW27" s="140">
        <f t="shared" si="13"/>
        <v>7192</v>
      </c>
      <c r="AX27" s="55">
        <f t="shared" si="7"/>
        <v>1862728</v>
      </c>
      <c r="AY27" s="11">
        <f>(1-(AX27/AF27))</f>
        <v>-1.461357128605199</v>
      </c>
      <c r="AZ27" s="132">
        <v>-5.1999999999999998E-2</v>
      </c>
      <c r="BA27" s="136">
        <f t="shared" si="0"/>
        <v>-96862</v>
      </c>
      <c r="BB27" s="138">
        <f t="shared" si="15"/>
        <v>853651</v>
      </c>
      <c r="BC27" s="147" t="s">
        <v>364</v>
      </c>
      <c r="BD27" s="226" t="s">
        <v>365</v>
      </c>
      <c r="BE27" s="58">
        <v>573</v>
      </c>
      <c r="BF27" s="65">
        <v>148407</v>
      </c>
      <c r="BG27" s="58">
        <v>629</v>
      </c>
      <c r="BH27" s="65">
        <v>162911</v>
      </c>
      <c r="BI27" s="58">
        <v>1295</v>
      </c>
      <c r="BJ27" s="21">
        <v>335405</v>
      </c>
      <c r="BK27" s="58">
        <v>992</v>
      </c>
      <c r="BL27" s="21">
        <v>256928</v>
      </c>
      <c r="BM27" s="58">
        <v>1534</v>
      </c>
      <c r="BN27" s="21">
        <v>418782</v>
      </c>
      <c r="BO27" s="58">
        <v>400</v>
      </c>
      <c r="BP27" s="21">
        <v>109200</v>
      </c>
      <c r="BQ27" s="197">
        <f t="shared" si="16"/>
        <v>5423</v>
      </c>
      <c r="BR27" s="69">
        <f t="shared" ref="BR27:BR34" si="18">SUM(BF27+BH27+BJ27+BL27+BN27+BP27)</f>
        <v>1431633</v>
      </c>
      <c r="BS27" s="11">
        <f t="shared" si="2"/>
        <v>-1.8684751508739872</v>
      </c>
      <c r="BT27" s="132">
        <v>-5.1999999999999998E-2</v>
      </c>
      <c r="BU27" s="136">
        <f t="shared" si="3"/>
        <v>-74445</v>
      </c>
      <c r="BV27" s="151">
        <f t="shared" si="4"/>
        <v>573537</v>
      </c>
      <c r="BW27" s="161" t="s">
        <v>366</v>
      </c>
      <c r="BX27" s="161" t="s">
        <v>367</v>
      </c>
    </row>
    <row r="28" spans="2:76" ht="54.95" customHeight="1" x14ac:dyDescent="0.25">
      <c r="B28" s="352"/>
      <c r="C28" s="127" t="s">
        <v>368</v>
      </c>
      <c r="D28" s="45" t="s">
        <v>368</v>
      </c>
      <c r="E28" s="22" t="s">
        <v>369</v>
      </c>
      <c r="F28" s="23" t="s">
        <v>346</v>
      </c>
      <c r="G28" s="58">
        <v>0</v>
      </c>
      <c r="H28" s="21">
        <v>0</v>
      </c>
      <c r="I28" s="58">
        <v>0</v>
      </c>
      <c r="J28" s="21">
        <v>0</v>
      </c>
      <c r="K28" s="58">
        <v>0</v>
      </c>
      <c r="L28" s="21">
        <v>0</v>
      </c>
      <c r="M28" s="58">
        <v>0</v>
      </c>
      <c r="N28" s="21">
        <v>0</v>
      </c>
      <c r="O28" s="58">
        <v>0</v>
      </c>
      <c r="P28" s="21">
        <v>0</v>
      </c>
      <c r="Q28" s="58">
        <v>0</v>
      </c>
      <c r="R28" s="21">
        <v>0</v>
      </c>
      <c r="S28" s="58">
        <v>0</v>
      </c>
      <c r="T28" s="21">
        <v>0</v>
      </c>
      <c r="U28" s="58">
        <v>0</v>
      </c>
      <c r="V28" s="21">
        <v>0</v>
      </c>
      <c r="W28" s="58">
        <v>0</v>
      </c>
      <c r="X28" s="21">
        <v>0</v>
      </c>
      <c r="Y28" s="58">
        <v>0</v>
      </c>
      <c r="Z28" s="21">
        <v>0</v>
      </c>
      <c r="AA28" s="58">
        <v>0</v>
      </c>
      <c r="AB28" s="21">
        <v>0</v>
      </c>
      <c r="AC28" s="58">
        <v>0</v>
      </c>
      <c r="AD28" s="21">
        <v>0</v>
      </c>
      <c r="AE28" s="58">
        <f t="shared" si="9"/>
        <v>0</v>
      </c>
      <c r="AF28" s="141">
        <f t="shared" si="10"/>
        <v>0</v>
      </c>
      <c r="AG28" s="182">
        <f t="shared" si="11"/>
        <v>0</v>
      </c>
      <c r="AH28" s="183">
        <f t="shared" si="12"/>
        <v>0</v>
      </c>
      <c r="AI28" s="110">
        <f t="shared" si="5"/>
        <v>0</v>
      </c>
      <c r="AJ28" s="120">
        <f t="shared" si="6"/>
        <v>0</v>
      </c>
      <c r="AK28" s="58">
        <v>0</v>
      </c>
      <c r="AL28" s="21">
        <v>0</v>
      </c>
      <c r="AM28" s="58">
        <v>0</v>
      </c>
      <c r="AN28" s="21">
        <v>0</v>
      </c>
      <c r="AO28" s="58">
        <v>0</v>
      </c>
      <c r="AP28" s="21">
        <v>0</v>
      </c>
      <c r="AQ28" s="58">
        <v>0</v>
      </c>
      <c r="AR28" s="21">
        <v>0</v>
      </c>
      <c r="AS28" s="58">
        <v>0</v>
      </c>
      <c r="AT28" s="21">
        <v>0</v>
      </c>
      <c r="AU28" s="58">
        <v>0</v>
      </c>
      <c r="AV28" s="21">
        <v>0</v>
      </c>
      <c r="AW28" s="140">
        <f t="shared" si="13"/>
        <v>0</v>
      </c>
      <c r="AX28" s="55">
        <f t="shared" si="7"/>
        <v>0</v>
      </c>
      <c r="AY28" s="11" t="s">
        <v>273</v>
      </c>
      <c r="AZ28" s="132">
        <v>5.1999999999999998E-2</v>
      </c>
      <c r="BA28" s="136">
        <f t="shared" si="0"/>
        <v>0</v>
      </c>
      <c r="BB28" s="138">
        <f t="shared" si="15"/>
        <v>0</v>
      </c>
      <c r="BC28" s="146" t="s">
        <v>136</v>
      </c>
      <c r="BD28" s="146" t="s">
        <v>136</v>
      </c>
      <c r="BE28" s="58">
        <v>0</v>
      </c>
      <c r="BF28" s="65">
        <v>0</v>
      </c>
      <c r="BG28" s="58">
        <v>0</v>
      </c>
      <c r="BH28" s="65">
        <v>0</v>
      </c>
      <c r="BI28" s="58">
        <v>0</v>
      </c>
      <c r="BJ28" s="21">
        <v>0</v>
      </c>
      <c r="BK28" s="58">
        <v>0</v>
      </c>
      <c r="BL28" s="21">
        <v>0</v>
      </c>
      <c r="BM28" s="58">
        <v>0</v>
      </c>
      <c r="BN28" s="21">
        <v>0</v>
      </c>
      <c r="BO28" s="58">
        <v>0</v>
      </c>
      <c r="BP28" s="21">
        <v>0</v>
      </c>
      <c r="BQ28" s="197">
        <f t="shared" si="16"/>
        <v>0</v>
      </c>
      <c r="BR28" s="69">
        <f t="shared" si="18"/>
        <v>0</v>
      </c>
      <c r="BS28" s="11" t="e">
        <f t="shared" si="2"/>
        <v>#DIV/0!</v>
      </c>
      <c r="BT28" s="132">
        <v>5.1999999999999998E-2</v>
      </c>
      <c r="BU28" s="136">
        <f t="shared" si="3"/>
        <v>0</v>
      </c>
      <c r="BV28" s="151">
        <f t="shared" si="4"/>
        <v>0</v>
      </c>
      <c r="BW28" s="150" t="s">
        <v>136</v>
      </c>
      <c r="BX28" s="150" t="s">
        <v>136</v>
      </c>
    </row>
    <row r="29" spans="2:76" ht="104.45" customHeight="1" x14ac:dyDescent="0.25">
      <c r="B29" s="352"/>
      <c r="C29" s="350" t="s">
        <v>370</v>
      </c>
      <c r="D29" s="45" t="s">
        <v>185</v>
      </c>
      <c r="E29" s="22" t="s">
        <v>153</v>
      </c>
      <c r="F29" s="23" t="s">
        <v>371</v>
      </c>
      <c r="G29" s="58">
        <v>0</v>
      </c>
      <c r="H29" s="21">
        <v>0</v>
      </c>
      <c r="I29" s="58">
        <v>0</v>
      </c>
      <c r="J29" s="21">
        <v>0</v>
      </c>
      <c r="K29" s="58">
        <v>0</v>
      </c>
      <c r="L29" s="21">
        <v>0</v>
      </c>
      <c r="M29" s="58">
        <v>0</v>
      </c>
      <c r="N29" s="21">
        <v>0</v>
      </c>
      <c r="O29" s="58">
        <v>0</v>
      </c>
      <c r="P29" s="21">
        <v>0</v>
      </c>
      <c r="Q29" s="58">
        <v>0</v>
      </c>
      <c r="R29" s="21">
        <v>0</v>
      </c>
      <c r="S29" s="58">
        <v>0</v>
      </c>
      <c r="T29" s="21">
        <v>0</v>
      </c>
      <c r="U29" s="58">
        <v>0</v>
      </c>
      <c r="V29" s="21">
        <v>0</v>
      </c>
      <c r="W29" s="58">
        <v>0</v>
      </c>
      <c r="X29" s="21">
        <v>0</v>
      </c>
      <c r="Y29" s="58">
        <v>0</v>
      </c>
      <c r="Z29" s="21">
        <v>0</v>
      </c>
      <c r="AA29" s="58">
        <v>0</v>
      </c>
      <c r="AB29" s="21">
        <v>0</v>
      </c>
      <c r="AC29" s="58">
        <v>0</v>
      </c>
      <c r="AD29" s="21">
        <v>0</v>
      </c>
      <c r="AE29" s="58">
        <f t="shared" si="9"/>
        <v>0</v>
      </c>
      <c r="AF29" s="141">
        <f t="shared" si="10"/>
        <v>0</v>
      </c>
      <c r="AG29" s="182">
        <f t="shared" si="11"/>
        <v>0</v>
      </c>
      <c r="AH29" s="183">
        <f t="shared" si="12"/>
        <v>0</v>
      </c>
      <c r="AI29" s="110">
        <f t="shared" si="5"/>
        <v>0</v>
      </c>
      <c r="AJ29" s="120">
        <f t="shared" si="6"/>
        <v>0</v>
      </c>
      <c r="AK29" s="58">
        <v>0</v>
      </c>
      <c r="AL29" s="21">
        <v>0</v>
      </c>
      <c r="AM29" s="58">
        <v>0</v>
      </c>
      <c r="AN29" s="21">
        <v>0</v>
      </c>
      <c r="AO29" s="58">
        <v>0</v>
      </c>
      <c r="AP29" s="21">
        <v>0</v>
      </c>
      <c r="AQ29" s="58">
        <v>0</v>
      </c>
      <c r="AR29" s="21">
        <v>0</v>
      </c>
      <c r="AS29" s="58">
        <v>0</v>
      </c>
      <c r="AT29" s="21">
        <v>0</v>
      </c>
      <c r="AU29" s="58">
        <v>0</v>
      </c>
      <c r="AV29" s="21">
        <v>0</v>
      </c>
      <c r="AW29" s="140">
        <f t="shared" si="13"/>
        <v>0</v>
      </c>
      <c r="AX29" s="55">
        <f t="shared" si="7"/>
        <v>0</v>
      </c>
      <c r="AY29" s="11" t="s">
        <v>273</v>
      </c>
      <c r="AZ29" s="11">
        <f>IFERROR((1-(AF29/#REF!)),0)</f>
        <v>0</v>
      </c>
      <c r="BA29" s="136">
        <f t="shared" si="0"/>
        <v>0</v>
      </c>
      <c r="BB29" s="138">
        <f t="shared" si="15"/>
        <v>0</v>
      </c>
      <c r="BC29" s="147" t="s">
        <v>372</v>
      </c>
      <c r="BD29" s="147" t="s">
        <v>372</v>
      </c>
      <c r="BE29" s="58">
        <v>0</v>
      </c>
      <c r="BF29" s="65">
        <v>0</v>
      </c>
      <c r="BG29" s="58">
        <v>0</v>
      </c>
      <c r="BH29" s="65">
        <v>0</v>
      </c>
      <c r="BI29" s="58">
        <v>0</v>
      </c>
      <c r="BJ29" s="21">
        <v>0</v>
      </c>
      <c r="BK29" s="58">
        <v>0</v>
      </c>
      <c r="BL29" s="21">
        <v>0</v>
      </c>
      <c r="BM29" s="58">
        <v>0</v>
      </c>
      <c r="BN29" s="21">
        <v>0</v>
      </c>
      <c r="BO29" s="58">
        <v>0</v>
      </c>
      <c r="BP29" s="21">
        <v>0</v>
      </c>
      <c r="BQ29" s="197">
        <f t="shared" si="16"/>
        <v>0</v>
      </c>
      <c r="BR29" s="69">
        <f t="shared" si="18"/>
        <v>0</v>
      </c>
      <c r="BS29" s="11" t="e">
        <f t="shared" si="2"/>
        <v>#DIV/0!</v>
      </c>
      <c r="BT29" s="11">
        <f>IFERROR((1-(AZ29/#REF!)),0)</f>
        <v>0</v>
      </c>
      <c r="BU29" s="136">
        <f t="shared" si="3"/>
        <v>0</v>
      </c>
      <c r="BV29" s="151">
        <f t="shared" si="4"/>
        <v>0</v>
      </c>
      <c r="BW29" s="147" t="s">
        <v>372</v>
      </c>
      <c r="BX29" s="147" t="s">
        <v>372</v>
      </c>
    </row>
    <row r="30" spans="2:76" ht="95.45" customHeight="1" x14ac:dyDescent="0.25">
      <c r="B30" s="352"/>
      <c r="C30" s="351"/>
      <c r="D30" s="45" t="s">
        <v>187</v>
      </c>
      <c r="E30" s="22" t="s">
        <v>153</v>
      </c>
      <c r="F30" s="23" t="s">
        <v>371</v>
      </c>
      <c r="G30" s="109">
        <v>0</v>
      </c>
      <c r="H30" s="114">
        <v>0</v>
      </c>
      <c r="I30" s="114">
        <v>0</v>
      </c>
      <c r="J30" s="114">
        <v>0</v>
      </c>
      <c r="K30" s="114">
        <v>0</v>
      </c>
      <c r="L30" s="114">
        <v>0</v>
      </c>
      <c r="M30" s="114">
        <v>0</v>
      </c>
      <c r="N30" s="114">
        <v>0</v>
      </c>
      <c r="O30" s="114">
        <v>0</v>
      </c>
      <c r="P30" s="114">
        <v>0</v>
      </c>
      <c r="Q30" s="114">
        <v>0</v>
      </c>
      <c r="R30" s="114">
        <v>0</v>
      </c>
      <c r="S30" s="58">
        <v>0</v>
      </c>
      <c r="T30" s="21">
        <v>0</v>
      </c>
      <c r="U30" s="58">
        <v>0</v>
      </c>
      <c r="V30" s="21">
        <v>0</v>
      </c>
      <c r="W30" s="58">
        <v>0</v>
      </c>
      <c r="X30" s="21">
        <v>0</v>
      </c>
      <c r="Y30" s="58">
        <v>0</v>
      </c>
      <c r="Z30" s="21">
        <v>0</v>
      </c>
      <c r="AA30" s="58">
        <v>0</v>
      </c>
      <c r="AB30" s="21">
        <v>0</v>
      </c>
      <c r="AC30" s="58">
        <v>0</v>
      </c>
      <c r="AD30" s="21">
        <v>0</v>
      </c>
      <c r="AE30" s="58">
        <f t="shared" si="9"/>
        <v>0</v>
      </c>
      <c r="AF30" s="141">
        <f t="shared" si="10"/>
        <v>0</v>
      </c>
      <c r="AG30" s="182">
        <f t="shared" si="11"/>
        <v>0</v>
      </c>
      <c r="AH30" s="183">
        <f t="shared" si="12"/>
        <v>0</v>
      </c>
      <c r="AI30" s="110">
        <f t="shared" si="5"/>
        <v>0</v>
      </c>
      <c r="AJ30" s="120">
        <f t="shared" si="6"/>
        <v>0</v>
      </c>
      <c r="AK30" s="58">
        <v>0</v>
      </c>
      <c r="AL30" s="21">
        <v>0</v>
      </c>
      <c r="AM30" s="58">
        <v>0</v>
      </c>
      <c r="AN30" s="21">
        <v>0</v>
      </c>
      <c r="AO30" s="58">
        <v>0</v>
      </c>
      <c r="AP30" s="21">
        <v>0</v>
      </c>
      <c r="AQ30" s="58">
        <v>0</v>
      </c>
      <c r="AR30" s="21">
        <v>0</v>
      </c>
      <c r="AS30" s="58">
        <v>0</v>
      </c>
      <c r="AT30" s="21">
        <v>0</v>
      </c>
      <c r="AU30" s="58">
        <v>0</v>
      </c>
      <c r="AV30" s="21">
        <v>0</v>
      </c>
      <c r="AW30" s="140">
        <f t="shared" si="13"/>
        <v>0</v>
      </c>
      <c r="AX30" s="55">
        <f t="shared" si="7"/>
        <v>0</v>
      </c>
      <c r="AY30" s="11" t="s">
        <v>273</v>
      </c>
      <c r="AZ30" s="11">
        <f>IFERROR((1-(AF30/#REF!)),0)</f>
        <v>0</v>
      </c>
      <c r="BA30" s="136">
        <f t="shared" si="0"/>
        <v>0</v>
      </c>
      <c r="BB30" s="138">
        <f t="shared" si="15"/>
        <v>0</v>
      </c>
      <c r="BC30" s="147" t="s">
        <v>373</v>
      </c>
      <c r="BD30" s="147" t="s">
        <v>373</v>
      </c>
      <c r="BE30" s="58">
        <v>0</v>
      </c>
      <c r="BF30" s="65">
        <v>0</v>
      </c>
      <c r="BG30" s="58">
        <v>0</v>
      </c>
      <c r="BH30" s="65">
        <v>0</v>
      </c>
      <c r="BI30" s="58">
        <v>0</v>
      </c>
      <c r="BJ30" s="21">
        <v>0</v>
      </c>
      <c r="BK30" s="58">
        <v>0</v>
      </c>
      <c r="BL30" s="21">
        <v>0</v>
      </c>
      <c r="BM30" s="58">
        <v>0</v>
      </c>
      <c r="BN30" s="21">
        <v>0</v>
      </c>
      <c r="BO30" s="58">
        <v>0</v>
      </c>
      <c r="BP30" s="21">
        <v>0</v>
      </c>
      <c r="BQ30" s="197">
        <f t="shared" si="16"/>
        <v>0</v>
      </c>
      <c r="BR30" s="69">
        <f t="shared" si="18"/>
        <v>0</v>
      </c>
      <c r="BS30" s="11" t="e">
        <f t="shared" si="2"/>
        <v>#DIV/0!</v>
      </c>
      <c r="BT30" s="11">
        <f>IFERROR((1-(AZ30/#REF!)),0)</f>
        <v>0</v>
      </c>
      <c r="BU30" s="136">
        <f t="shared" si="3"/>
        <v>0</v>
      </c>
      <c r="BV30" s="151">
        <f t="shared" si="4"/>
        <v>0</v>
      </c>
      <c r="BW30" s="147" t="s">
        <v>373</v>
      </c>
      <c r="BX30" s="147" t="s">
        <v>373</v>
      </c>
    </row>
    <row r="31" spans="2:76" ht="60" x14ac:dyDescent="0.25">
      <c r="B31" s="352"/>
      <c r="C31" s="350" t="s">
        <v>188</v>
      </c>
      <c r="D31" s="45" t="s">
        <v>189</v>
      </c>
      <c r="E31" s="22" t="s">
        <v>190</v>
      </c>
      <c r="F31" s="23" t="s">
        <v>371</v>
      </c>
      <c r="G31" s="109">
        <v>0</v>
      </c>
      <c r="H31" s="114">
        <v>0</v>
      </c>
      <c r="I31" s="114">
        <v>0</v>
      </c>
      <c r="J31" s="114">
        <v>0</v>
      </c>
      <c r="K31" s="114">
        <v>0</v>
      </c>
      <c r="L31" s="114">
        <v>0</v>
      </c>
      <c r="M31" s="114">
        <v>0</v>
      </c>
      <c r="N31" s="114">
        <v>0</v>
      </c>
      <c r="O31" s="114">
        <v>0</v>
      </c>
      <c r="P31" s="114">
        <v>0</v>
      </c>
      <c r="Q31" s="114">
        <v>0</v>
      </c>
      <c r="R31" s="114">
        <v>0</v>
      </c>
      <c r="S31" s="58">
        <v>0</v>
      </c>
      <c r="T31" s="21">
        <v>0</v>
      </c>
      <c r="U31" s="58">
        <v>0</v>
      </c>
      <c r="V31" s="21">
        <v>0</v>
      </c>
      <c r="W31" s="58">
        <v>0</v>
      </c>
      <c r="X31" s="21">
        <v>0</v>
      </c>
      <c r="Y31" s="58">
        <v>0</v>
      </c>
      <c r="Z31" s="21">
        <v>0</v>
      </c>
      <c r="AA31" s="58">
        <v>0</v>
      </c>
      <c r="AB31" s="21">
        <v>0</v>
      </c>
      <c r="AC31" s="58">
        <v>0</v>
      </c>
      <c r="AD31" s="21">
        <v>0</v>
      </c>
      <c r="AE31" s="58">
        <f t="shared" si="9"/>
        <v>0</v>
      </c>
      <c r="AF31" s="55">
        <f t="shared" si="10"/>
        <v>0</v>
      </c>
      <c r="AG31" s="182">
        <f t="shared" si="11"/>
        <v>0</v>
      </c>
      <c r="AH31" s="183">
        <f t="shared" si="12"/>
        <v>0</v>
      </c>
      <c r="AI31" s="110">
        <f t="shared" si="5"/>
        <v>0</v>
      </c>
      <c r="AJ31" s="120">
        <f t="shared" si="6"/>
        <v>0</v>
      </c>
      <c r="AK31" s="58">
        <v>0</v>
      </c>
      <c r="AL31" s="21">
        <v>0</v>
      </c>
      <c r="AM31" s="58">
        <v>0</v>
      </c>
      <c r="AN31" s="21">
        <v>0</v>
      </c>
      <c r="AO31" s="58">
        <v>0</v>
      </c>
      <c r="AP31" s="21">
        <v>0</v>
      </c>
      <c r="AQ31" s="58">
        <v>0</v>
      </c>
      <c r="AR31" s="21">
        <v>0</v>
      </c>
      <c r="AS31" s="58">
        <v>0</v>
      </c>
      <c r="AT31" s="21">
        <v>0</v>
      </c>
      <c r="AU31" s="58">
        <v>0</v>
      </c>
      <c r="AV31" s="21">
        <v>0</v>
      </c>
      <c r="AW31" s="140">
        <f t="shared" si="13"/>
        <v>0</v>
      </c>
      <c r="AX31" s="55">
        <f t="shared" si="7"/>
        <v>0</v>
      </c>
      <c r="AY31" s="11" t="s">
        <v>273</v>
      </c>
      <c r="AZ31" s="132">
        <v>5.1999999999999998E-2</v>
      </c>
      <c r="BA31" s="136">
        <f t="shared" si="0"/>
        <v>0</v>
      </c>
      <c r="BB31" s="138">
        <f t="shared" si="15"/>
        <v>0</v>
      </c>
      <c r="BC31" s="147" t="s">
        <v>374</v>
      </c>
      <c r="BD31" s="147" t="s">
        <v>374</v>
      </c>
      <c r="BE31" s="58">
        <v>0</v>
      </c>
      <c r="BF31" s="65">
        <v>0</v>
      </c>
      <c r="BG31" s="58">
        <v>0</v>
      </c>
      <c r="BH31" s="65">
        <v>0</v>
      </c>
      <c r="BI31" s="58">
        <v>0</v>
      </c>
      <c r="BJ31" s="21">
        <v>0</v>
      </c>
      <c r="BK31" s="58">
        <v>0</v>
      </c>
      <c r="BL31" s="21">
        <v>0</v>
      </c>
      <c r="BM31" s="58">
        <v>0</v>
      </c>
      <c r="BN31" s="21">
        <v>0</v>
      </c>
      <c r="BO31" s="58">
        <v>0</v>
      </c>
      <c r="BP31" s="21">
        <v>0</v>
      </c>
      <c r="BQ31" s="197">
        <f t="shared" si="16"/>
        <v>0</v>
      </c>
      <c r="BR31" s="69">
        <f t="shared" si="18"/>
        <v>0</v>
      </c>
      <c r="BS31" s="11" t="e">
        <f t="shared" si="2"/>
        <v>#DIV/0!</v>
      </c>
      <c r="BT31" s="132">
        <v>5.1999999999999998E-2</v>
      </c>
      <c r="BU31" s="136">
        <f t="shared" si="3"/>
        <v>0</v>
      </c>
      <c r="BV31" s="151">
        <f t="shared" si="4"/>
        <v>0</v>
      </c>
      <c r="BW31" s="147" t="s">
        <v>374</v>
      </c>
      <c r="BX31" s="147" t="s">
        <v>374</v>
      </c>
    </row>
    <row r="32" spans="2:76" ht="60" x14ac:dyDescent="0.25">
      <c r="B32" s="352"/>
      <c r="C32" s="351"/>
      <c r="D32" s="45" t="s">
        <v>192</v>
      </c>
      <c r="E32" s="22" t="s">
        <v>190</v>
      </c>
      <c r="F32" s="23" t="s">
        <v>371</v>
      </c>
      <c r="G32" s="109">
        <v>0</v>
      </c>
      <c r="H32" s="114">
        <v>0</v>
      </c>
      <c r="I32" s="114">
        <v>0</v>
      </c>
      <c r="J32" s="114">
        <v>0</v>
      </c>
      <c r="K32" s="114">
        <v>0</v>
      </c>
      <c r="L32" s="114">
        <v>0</v>
      </c>
      <c r="M32" s="114">
        <v>0</v>
      </c>
      <c r="N32" s="114">
        <v>0</v>
      </c>
      <c r="O32" s="114">
        <v>0</v>
      </c>
      <c r="P32" s="114">
        <v>0</v>
      </c>
      <c r="Q32" s="114">
        <v>0</v>
      </c>
      <c r="R32" s="114">
        <v>0</v>
      </c>
      <c r="S32" s="58">
        <v>0</v>
      </c>
      <c r="T32" s="21">
        <v>0</v>
      </c>
      <c r="U32" s="58">
        <v>0</v>
      </c>
      <c r="V32" s="21">
        <v>0</v>
      </c>
      <c r="W32" s="58">
        <v>0</v>
      </c>
      <c r="X32" s="21">
        <v>0</v>
      </c>
      <c r="Y32" s="58">
        <v>0</v>
      </c>
      <c r="Z32" s="21">
        <v>0</v>
      </c>
      <c r="AA32" s="58">
        <v>0</v>
      </c>
      <c r="AB32" s="21">
        <v>0</v>
      </c>
      <c r="AC32" s="58">
        <v>0</v>
      </c>
      <c r="AD32" s="21">
        <v>0</v>
      </c>
      <c r="AE32" s="58">
        <f t="shared" si="9"/>
        <v>0</v>
      </c>
      <c r="AF32" s="55">
        <f t="shared" si="10"/>
        <v>0</v>
      </c>
      <c r="AG32" s="182">
        <f t="shared" si="11"/>
        <v>0</v>
      </c>
      <c r="AH32" s="183">
        <f t="shared" si="12"/>
        <v>0</v>
      </c>
      <c r="AI32" s="110">
        <f t="shared" si="5"/>
        <v>0</v>
      </c>
      <c r="AJ32" s="120">
        <f t="shared" si="6"/>
        <v>0</v>
      </c>
      <c r="AK32" s="58">
        <v>0</v>
      </c>
      <c r="AL32" s="21">
        <v>0</v>
      </c>
      <c r="AM32" s="58">
        <v>0</v>
      </c>
      <c r="AN32" s="21">
        <v>0</v>
      </c>
      <c r="AO32" s="58">
        <v>0</v>
      </c>
      <c r="AP32" s="21">
        <v>0</v>
      </c>
      <c r="AQ32" s="58">
        <v>0</v>
      </c>
      <c r="AR32" s="21">
        <v>0</v>
      </c>
      <c r="AS32" s="58">
        <v>0</v>
      </c>
      <c r="AT32" s="21">
        <v>0</v>
      </c>
      <c r="AU32" s="58">
        <v>0</v>
      </c>
      <c r="AV32" s="21">
        <v>0</v>
      </c>
      <c r="AW32" s="140">
        <f t="shared" si="13"/>
        <v>0</v>
      </c>
      <c r="AX32" s="55">
        <f t="shared" si="7"/>
        <v>0</v>
      </c>
      <c r="AY32" s="11" t="s">
        <v>273</v>
      </c>
      <c r="AZ32" s="132">
        <v>5.1999999999999998E-2</v>
      </c>
      <c r="BA32" s="136">
        <f t="shared" si="0"/>
        <v>0</v>
      </c>
      <c r="BB32" s="138">
        <f t="shared" si="15"/>
        <v>0</v>
      </c>
      <c r="BC32" s="147" t="s">
        <v>375</v>
      </c>
      <c r="BD32" s="147" t="s">
        <v>375</v>
      </c>
      <c r="BE32" s="58">
        <v>0</v>
      </c>
      <c r="BF32" s="65">
        <v>0</v>
      </c>
      <c r="BG32" s="58">
        <v>0</v>
      </c>
      <c r="BH32" s="65">
        <v>0</v>
      </c>
      <c r="BI32" s="58">
        <v>0</v>
      </c>
      <c r="BJ32" s="21">
        <v>0</v>
      </c>
      <c r="BK32" s="58">
        <v>0</v>
      </c>
      <c r="BL32" s="21">
        <v>0</v>
      </c>
      <c r="BM32" s="58">
        <v>0</v>
      </c>
      <c r="BN32" s="21">
        <v>0</v>
      </c>
      <c r="BO32" s="58">
        <v>0</v>
      </c>
      <c r="BP32" s="21">
        <v>0</v>
      </c>
      <c r="BQ32" s="197">
        <f>SUM(BE32+BG32+BI32+BK32+BM32+BO32)</f>
        <v>0</v>
      </c>
      <c r="BR32" s="69">
        <f t="shared" si="18"/>
        <v>0</v>
      </c>
      <c r="BS32" s="11" t="e">
        <f t="shared" si="2"/>
        <v>#DIV/0!</v>
      </c>
      <c r="BT32" s="132">
        <v>5.1999999999999998E-2</v>
      </c>
      <c r="BU32" s="136">
        <f t="shared" si="3"/>
        <v>0</v>
      </c>
      <c r="BV32" s="151">
        <f t="shared" si="4"/>
        <v>0</v>
      </c>
      <c r="BW32" s="147" t="s">
        <v>375</v>
      </c>
      <c r="BX32" s="147" t="s">
        <v>375</v>
      </c>
    </row>
    <row r="33" spans="2:76" ht="125.25" customHeight="1" x14ac:dyDescent="0.25">
      <c r="B33" s="352"/>
      <c r="C33" s="128" t="s">
        <v>199</v>
      </c>
      <c r="D33" s="45" t="s">
        <v>205</v>
      </c>
      <c r="E33" s="79" t="s">
        <v>206</v>
      </c>
      <c r="F33" s="23" t="s">
        <v>346</v>
      </c>
      <c r="G33" s="109">
        <v>24745</v>
      </c>
      <c r="H33" s="21">
        <v>40632940</v>
      </c>
      <c r="I33" s="109">
        <v>27441</v>
      </c>
      <c r="J33" s="21">
        <v>23807220</v>
      </c>
      <c r="K33" s="109">
        <v>26426</v>
      </c>
      <c r="L33" s="21">
        <v>23477770</v>
      </c>
      <c r="M33" s="109">
        <v>25470</v>
      </c>
      <c r="N33" s="21">
        <v>22836370</v>
      </c>
      <c r="O33" s="109">
        <v>25661</v>
      </c>
      <c r="P33" s="21">
        <v>23349290</v>
      </c>
      <c r="Q33" s="109">
        <v>21906</v>
      </c>
      <c r="R33" s="21">
        <v>19628790</v>
      </c>
      <c r="S33" s="109">
        <v>24448</v>
      </c>
      <c r="T33" s="21">
        <v>21392140</v>
      </c>
      <c r="U33" s="109">
        <v>25614</v>
      </c>
      <c r="V33" s="21">
        <v>21753250</v>
      </c>
      <c r="W33" s="109">
        <v>24127</v>
      </c>
      <c r="X33" s="21">
        <v>20330250</v>
      </c>
      <c r="Y33" s="109">
        <v>20877</v>
      </c>
      <c r="Z33" s="21">
        <v>17486850</v>
      </c>
      <c r="AA33" s="109">
        <v>24493</v>
      </c>
      <c r="AB33" s="21">
        <v>21266082</v>
      </c>
      <c r="AC33" s="109">
        <v>27574</v>
      </c>
      <c r="AD33" s="21">
        <v>24299756</v>
      </c>
      <c r="AE33" s="58">
        <f t="shared" si="9"/>
        <v>151649</v>
      </c>
      <c r="AF33" s="55">
        <f t="shared" si="10"/>
        <v>153732380</v>
      </c>
      <c r="AG33" s="182">
        <f t="shared" si="11"/>
        <v>147133</v>
      </c>
      <c r="AH33" s="183">
        <f t="shared" si="12"/>
        <v>126528328</v>
      </c>
      <c r="AI33" s="110">
        <f t="shared" si="5"/>
        <v>298782</v>
      </c>
      <c r="AJ33" s="120">
        <f t="shared" si="6"/>
        <v>280260708</v>
      </c>
      <c r="AK33" s="139">
        <v>22010</v>
      </c>
      <c r="AL33" s="21">
        <v>18892860</v>
      </c>
      <c r="AM33" s="139">
        <v>25203</v>
      </c>
      <c r="AN33" s="21">
        <v>6268390</v>
      </c>
      <c r="AO33" s="139">
        <v>22296</v>
      </c>
      <c r="AP33" s="21">
        <v>18892540</v>
      </c>
      <c r="AQ33" s="139">
        <v>24284</v>
      </c>
      <c r="AR33" s="21">
        <v>20245230</v>
      </c>
      <c r="AS33" s="139">
        <v>25335</v>
      </c>
      <c r="AT33" s="21">
        <v>20375590</v>
      </c>
      <c r="AU33" s="58">
        <v>22302</v>
      </c>
      <c r="AV33" s="21">
        <v>17931510</v>
      </c>
      <c r="AW33" s="140">
        <f t="shared" si="13"/>
        <v>141430</v>
      </c>
      <c r="AX33" s="55">
        <f t="shared" si="7"/>
        <v>102606120</v>
      </c>
      <c r="AY33" s="11">
        <f>(1-(AX33/AF33))</f>
        <v>0.3325666330021041</v>
      </c>
      <c r="AZ33" s="11">
        <v>-0.14000000000000001</v>
      </c>
      <c r="BA33" s="136">
        <f>ROUND(AX33*AZ33,0)</f>
        <v>-14364857</v>
      </c>
      <c r="BB33" s="138">
        <f>AF33-BA33</f>
        <v>168097237</v>
      </c>
      <c r="BC33" s="147" t="s">
        <v>376</v>
      </c>
      <c r="BD33" s="226" t="s">
        <v>377</v>
      </c>
      <c r="BE33" s="139">
        <v>23375</v>
      </c>
      <c r="BF33" s="65">
        <v>19594740</v>
      </c>
      <c r="BG33" s="139">
        <v>23844</v>
      </c>
      <c r="BH33" s="65">
        <v>18843680</v>
      </c>
      <c r="BI33" s="139">
        <v>24516</v>
      </c>
      <c r="BJ33" s="21">
        <v>20223398</v>
      </c>
      <c r="BK33" s="139">
        <v>22055</v>
      </c>
      <c r="BL33" s="21">
        <v>33572780</v>
      </c>
      <c r="BM33" s="139">
        <v>25062</v>
      </c>
      <c r="BN33" s="21">
        <v>20216740</v>
      </c>
      <c r="BO33" s="139">
        <v>21802</v>
      </c>
      <c r="BP33" s="21">
        <v>17360690</v>
      </c>
      <c r="BQ33" s="197">
        <f t="shared" si="16"/>
        <v>140654</v>
      </c>
      <c r="BR33" s="69">
        <f t="shared" si="18"/>
        <v>129812028</v>
      </c>
      <c r="BS33" s="11">
        <f t="shared" si="2"/>
        <v>-2.595229109484487E-2</v>
      </c>
      <c r="BT33" s="11">
        <v>-0.14000000000000001</v>
      </c>
      <c r="BU33" s="136">
        <f t="shared" si="3"/>
        <v>-18173684</v>
      </c>
      <c r="BV33" s="151">
        <f t="shared" si="4"/>
        <v>144702012</v>
      </c>
      <c r="BW33" s="161" t="s">
        <v>378</v>
      </c>
      <c r="BX33" s="161" t="s">
        <v>379</v>
      </c>
    </row>
    <row r="34" spans="2:76" ht="159.75" customHeight="1" x14ac:dyDescent="0.25">
      <c r="B34" s="352"/>
      <c r="C34" s="129" t="s">
        <v>209</v>
      </c>
      <c r="D34" s="45" t="s">
        <v>210</v>
      </c>
      <c r="E34" s="27" t="s">
        <v>211</v>
      </c>
      <c r="F34" s="23" t="s">
        <v>380</v>
      </c>
      <c r="G34" s="58">
        <v>0</v>
      </c>
      <c r="H34" s="21">
        <v>0</v>
      </c>
      <c r="I34" s="58">
        <v>0</v>
      </c>
      <c r="J34" s="21">
        <v>0</v>
      </c>
      <c r="K34" s="58">
        <v>0</v>
      </c>
      <c r="L34" s="21">
        <v>0</v>
      </c>
      <c r="M34" s="58">
        <v>3</v>
      </c>
      <c r="N34" s="21">
        <v>1556359</v>
      </c>
      <c r="O34" s="58">
        <v>1</v>
      </c>
      <c r="P34" s="21">
        <v>261000</v>
      </c>
      <c r="Q34" s="58">
        <v>0</v>
      </c>
      <c r="R34" s="21">
        <v>0</v>
      </c>
      <c r="S34" s="58">
        <v>0</v>
      </c>
      <c r="T34" s="21">
        <v>0</v>
      </c>
      <c r="U34" s="58">
        <v>0</v>
      </c>
      <c r="V34" s="21">
        <v>0</v>
      </c>
      <c r="W34" s="58">
        <v>1</v>
      </c>
      <c r="X34" s="21">
        <v>10000</v>
      </c>
      <c r="Y34" s="58">
        <v>1</v>
      </c>
      <c r="Z34" s="21">
        <v>75000</v>
      </c>
      <c r="AA34" s="58">
        <v>0</v>
      </c>
      <c r="AB34" s="21">
        <v>0</v>
      </c>
      <c r="AC34" s="58">
        <v>1</v>
      </c>
      <c r="AD34" s="21">
        <v>190400</v>
      </c>
      <c r="AE34" s="58">
        <f t="shared" si="9"/>
        <v>4</v>
      </c>
      <c r="AF34" s="55">
        <f>SUM(H34+J34+L34+N34+P34+R34)</f>
        <v>1817359</v>
      </c>
      <c r="AG34" s="182">
        <f t="shared" si="11"/>
        <v>3</v>
      </c>
      <c r="AH34" s="183">
        <f t="shared" si="12"/>
        <v>275400</v>
      </c>
      <c r="AI34" s="110">
        <f t="shared" si="5"/>
        <v>7</v>
      </c>
      <c r="AJ34" s="120">
        <f t="shared" si="6"/>
        <v>2092759</v>
      </c>
      <c r="AK34" s="58">
        <v>0</v>
      </c>
      <c r="AL34" s="21">
        <v>0</v>
      </c>
      <c r="AM34" s="58">
        <v>0</v>
      </c>
      <c r="AN34" s="21">
        <v>0</v>
      </c>
      <c r="AO34" s="58">
        <v>0</v>
      </c>
      <c r="AP34" s="21">
        <v>0</v>
      </c>
      <c r="AQ34" s="58">
        <v>0</v>
      </c>
      <c r="AR34" s="21">
        <v>0</v>
      </c>
      <c r="AS34" s="58">
        <v>0</v>
      </c>
      <c r="AT34" s="21">
        <v>0</v>
      </c>
      <c r="AU34" s="58">
        <v>0</v>
      </c>
      <c r="AV34" s="21">
        <v>0</v>
      </c>
      <c r="AW34" s="140">
        <f t="shared" si="13"/>
        <v>0</v>
      </c>
      <c r="AX34" s="55">
        <f t="shared" si="7"/>
        <v>0</v>
      </c>
      <c r="AY34" s="11">
        <f>(1-(AX34/AF34))</f>
        <v>1</v>
      </c>
      <c r="AZ34" s="132">
        <v>5.0000000000000001E-3</v>
      </c>
      <c r="BA34" s="136">
        <f>ROUND(AX34*AZ34,0)</f>
        <v>0</v>
      </c>
      <c r="BB34" s="138">
        <f t="shared" si="15"/>
        <v>1817359</v>
      </c>
      <c r="BC34" s="148" t="s">
        <v>381</v>
      </c>
      <c r="BD34" s="148" t="s">
        <v>382</v>
      </c>
      <c r="BE34" s="58">
        <v>0</v>
      </c>
      <c r="BF34" s="65">
        <v>0</v>
      </c>
      <c r="BG34" s="58">
        <v>0</v>
      </c>
      <c r="BH34" s="65">
        <v>0</v>
      </c>
      <c r="BI34" s="58">
        <v>0</v>
      </c>
      <c r="BJ34" s="21">
        <v>0</v>
      </c>
      <c r="BK34" s="58">
        <v>0</v>
      </c>
      <c r="BL34" s="21">
        <v>0</v>
      </c>
      <c r="BM34" s="58">
        <v>0</v>
      </c>
      <c r="BN34" s="21">
        <v>0</v>
      </c>
      <c r="BO34" s="58">
        <v>0</v>
      </c>
      <c r="BP34" s="21">
        <v>0</v>
      </c>
      <c r="BQ34" s="197">
        <f t="shared" si="16"/>
        <v>0</v>
      </c>
      <c r="BR34" s="69">
        <f t="shared" si="18"/>
        <v>0</v>
      </c>
      <c r="BS34" s="11">
        <f t="shared" si="2"/>
        <v>1</v>
      </c>
      <c r="BT34" s="132">
        <v>5.0000000000000001E-3</v>
      </c>
      <c r="BU34" s="136">
        <f t="shared" si="3"/>
        <v>0</v>
      </c>
      <c r="BV34" s="151">
        <f>AH34-BU34</f>
        <v>275400</v>
      </c>
      <c r="BW34" s="148" t="s">
        <v>383</v>
      </c>
      <c r="BX34" s="148" t="s">
        <v>384</v>
      </c>
    </row>
    <row r="35" spans="2:76" x14ac:dyDescent="0.25">
      <c r="B35" s="14"/>
      <c r="AF35" s="114">
        <f>SUM(AF11:AF34)</f>
        <v>4202493856</v>
      </c>
      <c r="AG35" s="183"/>
      <c r="AH35" s="183">
        <f>SUM(AH11:AH34)</f>
        <v>25793004062</v>
      </c>
      <c r="AI35" s="111"/>
      <c r="AJ35" s="114">
        <f>SUM(AJ11:AJ34)</f>
        <v>29964232142</v>
      </c>
      <c r="AW35" s="125"/>
      <c r="AX35" s="114">
        <f>SUM(AX11:AX34)</f>
        <v>4010993798</v>
      </c>
      <c r="AY35" s="111"/>
      <c r="BQ35" s="125"/>
      <c r="BR35" s="114">
        <f>SUM(BR11:BR34)</f>
        <v>7546524079</v>
      </c>
    </row>
    <row r="36" spans="2:76" x14ac:dyDescent="0.25">
      <c r="B36" s="14"/>
      <c r="N36" s="38">
        <f>N34+P34</f>
        <v>1817359</v>
      </c>
      <c r="X36" s="38">
        <f>X34+Z34+AD34</f>
        <v>275400</v>
      </c>
    </row>
    <row r="37" spans="2:76" x14ac:dyDescent="0.25">
      <c r="AY37" s="116"/>
      <c r="BD37"/>
    </row>
    <row r="38" spans="2:76" ht="19.5" customHeight="1" x14ac:dyDescent="0.25">
      <c r="B38" s="260"/>
      <c r="C38" s="260"/>
      <c r="D38" s="260"/>
      <c r="E38" s="260"/>
      <c r="F38" s="260"/>
    </row>
    <row r="40" spans="2:76" x14ac:dyDescent="0.25">
      <c r="F40" s="122" t="s">
        <v>385</v>
      </c>
    </row>
    <row r="41" spans="2:76" x14ac:dyDescent="0.25">
      <c r="F41" s="123" t="s">
        <v>386</v>
      </c>
    </row>
    <row r="42" spans="2:76" x14ac:dyDescent="0.25">
      <c r="F42" s="123" t="s">
        <v>387</v>
      </c>
    </row>
  </sheetData>
  <mergeCells count="55">
    <mergeCell ref="G9:H9"/>
    <mergeCell ref="AA9:AB9"/>
    <mergeCell ref="AU9:AV9"/>
    <mergeCell ref="AW9:AX9"/>
    <mergeCell ref="AE9:AF9"/>
    <mergeCell ref="AG9:AH9"/>
    <mergeCell ref="AC9:AD9"/>
    <mergeCell ref="BQ9:BR9"/>
    <mergeCell ref="AS9:AT9"/>
    <mergeCell ref="BC14:BC15"/>
    <mergeCell ref="B38:F38"/>
    <mergeCell ref="C26:C27"/>
    <mergeCell ref="C29:C30"/>
    <mergeCell ref="C31:C32"/>
    <mergeCell ref="B22:B34"/>
    <mergeCell ref="C23:C25"/>
    <mergeCell ref="Q9:R9"/>
    <mergeCell ref="AI9:AJ9"/>
    <mergeCell ref="I9:J9"/>
    <mergeCell ref="B11:B21"/>
    <mergeCell ref="C14:C15"/>
    <mergeCell ref="BD14:BD15"/>
    <mergeCell ref="S9:T9"/>
    <mergeCell ref="AE6:BC6"/>
    <mergeCell ref="B6:E6"/>
    <mergeCell ref="K9:L9"/>
    <mergeCell ref="E7:E10"/>
    <mergeCell ref="F7:F10"/>
    <mergeCell ref="AM9:AN9"/>
    <mergeCell ref="AO9:AP9"/>
    <mergeCell ref="AQ9:AR9"/>
    <mergeCell ref="D7:D10"/>
    <mergeCell ref="AE7:BC7"/>
    <mergeCell ref="G7:R8"/>
    <mergeCell ref="S7:AD8"/>
    <mergeCell ref="B7:C10"/>
    <mergeCell ref="U9:V9"/>
    <mergeCell ref="W9:X9"/>
    <mergeCell ref="Y9:Z9"/>
    <mergeCell ref="D1:BX1"/>
    <mergeCell ref="BD6:BX6"/>
    <mergeCell ref="BD7:BX7"/>
    <mergeCell ref="BD8:BI8"/>
    <mergeCell ref="BS9:BX9"/>
    <mergeCell ref="BS8:BX8"/>
    <mergeCell ref="BM9:BN9"/>
    <mergeCell ref="BO9:BP9"/>
    <mergeCell ref="BE9:BF9"/>
    <mergeCell ref="AY9:BD9"/>
    <mergeCell ref="BG9:BH9"/>
    <mergeCell ref="BI9:BJ9"/>
    <mergeCell ref="BK9:BL9"/>
    <mergeCell ref="AK9:AL9"/>
    <mergeCell ref="M9:N9"/>
    <mergeCell ref="O9:P9"/>
  </mergeCells>
  <phoneticPr fontId="14" type="noConversion"/>
  <dataValidations count="11">
    <dataValidation allowBlank="1" showInputMessage="1" showErrorMessage="1" prompt="Solo aplica para gastos de funcionamiento." sqref="B7:C10" xr:uid="{1AAA89B1-193D-478B-85A3-AE3B748DF084}"/>
    <dataValidation allowBlank="1" showInputMessage="1" showErrorMessage="1" prompt="Relacione los giros realizados  en el  mismo periodo del año anterior, relacionados con el rubro y el componente. valores en pesos." sqref="AH10 AJ10" xr:uid="{1E269603-E33E-43C1-9714-1993EF156C87}"/>
    <dataValidation allowBlank="1" showInputMessage="1" showErrorMessage="1" prompt="Relacione los giros realizados  en el  periodo de reporte para el rubro y el componente. Valores en pesos." sqref="AF10" xr:uid="{E99AE1E5-56D6-481B-9F89-B5B7901DDD11}"/>
    <dataValidation allowBlank="1" showInputMessage="1" showErrorMessage="1" prompt="Relacione el dato de consumo asociado al rubro, componente y unidad de medida en el periodo de reporte._x000a_" sqref="AE10" xr:uid="{FF0AB66C-F332-4FBC-889E-F58269A6BC5A}"/>
    <dataValidation allowBlank="1" showInputMessage="1" showErrorMessage="1" prompt="Relacione el dato de consumo asociado al rubro, componente y unidad de medida reportado en el  mismo periodo del año anterior_x000a_" sqref="AG10 AI10" xr:uid="{5AEAE97E-6AB7-4433-9CEF-6D1F8EF41EFF}"/>
    <dataValidation allowBlank="1" showInputMessage="1" showErrorMessage="1" prompt="Si en la celda &quot;E&quot;, selecionó SI, defina una meta en porcentaje para mantener o reducir el gasto en la vigencia. (En unidad de medida)" sqref="AB10 AD10 T10 AA9:AA10 W9:W10 V10 Y9:Y10 U9:U10 X10 Z10 AC9:AC10 S9:S10 G10:R10 F7:F10 AK10:AX10 BE10:BR10" xr:uid="{EC12833E-D80A-4BB7-B6C2-697B6091B398}"/>
    <dataValidation allowBlank="1" showInputMessage="1" showErrorMessage="1" prompt="Defina la referencia que se usará  para medir el rubro o componente. Ejem. Metro cúbico, personas, horas, entre otros." sqref="E7:E10" xr:uid="{78425C6A-6B15-4D6C-9F83-6AAC1136A004}"/>
    <dataValidation type="list" allowBlank="1" showInputMessage="1" showErrorMessage="1" sqref="AH2:BC2 G2:AD2 BE2:BR2" xr:uid="{0C22671D-9522-476B-946A-93DE16D39F34}">
      <formula1>INDIRECT(#REF!)</formula1>
    </dataValidation>
    <dataValidation allowBlank="1" showInputMessage="1" showErrorMessage="1" prompt="Escribir la otra entidad que no se encuentra en la lista desplegable" sqref="G3:BC4 BE3:BR4" xr:uid="{B33454E4-D8E2-4D5D-AE2F-E0E3DC718892}"/>
    <dataValidation type="list" allowBlank="1" showInputMessage="1" showErrorMessage="1" sqref="AE2:AG2" xr:uid="{56F34DA1-458E-42C7-998F-374139B4AF6D}">
      <formula1>INDIRECT(E2)</formula1>
    </dataValidation>
    <dataValidation allowBlank="1" showInputMessage="1" showErrorMessage="1" prompt="Escribir el otro sector que no se encuentra en la lista desplegable" sqref="C3:F4" xr:uid="{738B0D1B-CFDF-43F0-87B6-4E3D4850CC5F}"/>
  </dataValidations>
  <pageMargins left="0.25" right="0.25" top="0.75" bottom="0.75" header="0.3" footer="0.3"/>
  <pageSetup scale="10" orientation="portrait" horizontalDpi="300" verticalDpi="300" r:id="rId1"/>
  <drawing r:id="rId2"/>
  <extLst>
    <ext xmlns:x14="http://schemas.microsoft.com/office/spreadsheetml/2009/9/main" uri="{CCE6A557-97BC-4b89-ADB6-D9C93CAAB3DF}">
      <x14:dataValidations xmlns:xm="http://schemas.microsoft.com/office/excel/2006/main" count="1">
        <x14:dataValidation type="list" showInputMessage="1" showErrorMessage="1" xr:uid="{CD04856C-6A57-44C9-9742-CC04B6368857}">
          <x14:formula1>
            <xm:f>datos!$D$2:$T$2</xm:f>
          </x14:formula1>
          <xm:sqref>C2:F2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4506b4f-7922-468f-b4e2-201a19892ad6">
      <UserInfo>
        <DisplayName>Sonia Mireya Alfonso Muñoz</DisplayName>
        <AccountId>7</AccountId>
        <AccountType/>
      </UserInfo>
      <UserInfo>
        <DisplayName>Sandra Milena Rojas Fuentes</DisplayName>
        <AccountId>17</AccountId>
        <AccountType/>
      </UserInfo>
      <UserInfo>
        <DisplayName>Sebastian Chacon Calvo</DisplayName>
        <AccountId>22</AccountId>
        <AccountType/>
      </UserInfo>
      <UserInfo>
        <DisplayName>Doger Hernán Daza Moreno</DisplayName>
        <AccountId>19</AccountId>
        <AccountType/>
      </UserInfo>
      <UserInfo>
        <DisplayName>Oficina de Planeación  FONCEP</DisplayName>
        <AccountId>30</AccountId>
        <AccountType/>
      </UserInfo>
      <UserInfo>
        <DisplayName>Joaquin Manuel Granados Rodíguez</DisplayName>
        <AccountId>31</AccountId>
        <AccountType/>
      </UserInfo>
      <UserInfo>
        <DisplayName>Andrea Mayerly Rios Lagos</DisplayName>
        <AccountId>21</AccountId>
        <AccountType/>
      </UserInfo>
      <UserInfo>
        <DisplayName>Angie Paola Hernández Moreno</DisplayName>
        <AccountId>23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17F3F83F879C54EA925555899B407AF" ma:contentTypeVersion="6" ma:contentTypeDescription="Crear nuevo documento." ma:contentTypeScope="" ma:versionID="e12a5844b5a699ea606945fa6227d3fe">
  <xsd:schema xmlns:xsd="http://www.w3.org/2001/XMLSchema" xmlns:xs="http://www.w3.org/2001/XMLSchema" xmlns:p="http://schemas.microsoft.com/office/2006/metadata/properties" xmlns:ns2="74d70bd8-2c1b-4d1f-a05f-138d33dd3d40" xmlns:ns3="84506b4f-7922-468f-b4e2-201a19892ad6" targetNamespace="http://schemas.microsoft.com/office/2006/metadata/properties" ma:root="true" ma:fieldsID="9cb18f89b7a7e01fb8e9807ca0d59a13" ns2:_="" ns3:_="">
    <xsd:import namespace="74d70bd8-2c1b-4d1f-a05f-138d33dd3d40"/>
    <xsd:import namespace="84506b4f-7922-468f-b4e2-201a19892a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70bd8-2c1b-4d1f-a05f-138d33dd3d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506b4f-7922-468f-b4e2-201a19892ad6"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A66D4D-1E33-424C-8D7B-453E2E6E00E8}">
  <ds:schemaRefs>
    <ds:schemaRef ds:uri="http://schemas.microsoft.com/office/2006/metadata/properties"/>
    <ds:schemaRef ds:uri="http://schemas.microsoft.com/office/infopath/2007/PartnerControls"/>
    <ds:schemaRef ds:uri="84506b4f-7922-468f-b4e2-201a19892ad6"/>
  </ds:schemaRefs>
</ds:datastoreItem>
</file>

<file path=customXml/itemProps2.xml><?xml version="1.0" encoding="utf-8"?>
<ds:datastoreItem xmlns:ds="http://schemas.openxmlformats.org/officeDocument/2006/customXml" ds:itemID="{98FC5F93-7957-4A1D-8BCE-C6AB593D96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70bd8-2c1b-4d1f-a05f-138d33dd3d40"/>
    <ds:schemaRef ds:uri="84506b4f-7922-468f-b4e2-201a19892a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AFB8CB-255C-41BA-B276-4A46206F30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datos</vt:lpstr>
      <vt:lpstr>formato captura</vt:lpstr>
      <vt:lpstr>Base captura</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Patricia Casas Betancourt</dc:creator>
  <cp:keywords/>
  <dc:description/>
  <cp:lastModifiedBy>Nandy Tatiana Ramírez Arias</cp:lastModifiedBy>
  <cp:revision/>
  <dcterms:created xsi:type="dcterms:W3CDTF">2021-10-14T18:59:05Z</dcterms:created>
  <dcterms:modified xsi:type="dcterms:W3CDTF">2026-01-23T13:04:17Z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0x010100917F3F83F879C54EA925555899B407AF</vt:lpwstr>
  </property>
  <property fmtid="{D5CDD505-2E9C-101B-9397-08002B2CF9AE}" pid="3" name="DISdDocName">
    <vt:lpwstr>FONCEP-2378608</vt:lpwstr>
  </property>
  <property fmtid="{D5CDD505-2E9C-101B-9397-08002B2CF9AE}" pid="4" name="DISProperties">
    <vt:lpwstr>DISdDocName,DIScgiUrl,DISdUser,DISdID,DISidcName,DISTaskPaneUrl</vt:lpwstr>
  </property>
  <property fmtid="{D5CDD505-2E9C-101B-9397-08002B2CF9AE}" pid="5" name="DIScgiUrl">
    <vt:lpwstr>http://wcc-prod01.segmiddleware.segdmz.oraclevcn.com:16200/cs/idcplg</vt:lpwstr>
  </property>
  <property fmtid="{D5CDD505-2E9C-101B-9397-08002B2CF9AE}" pid="6" name="DISdUser">
    <vt:lpwstr>ntramirez</vt:lpwstr>
  </property>
  <property fmtid="{D5CDD505-2E9C-101B-9397-08002B2CF9AE}" pid="7" name="DISdID">
    <vt:lpwstr>2563434</vt:lpwstr>
  </property>
  <property fmtid="{D5CDD505-2E9C-101B-9397-08002B2CF9AE}" pid="8" name="DISidcName">
    <vt:lpwstr>wcc-prod01_4444</vt:lpwstr>
  </property>
  <property fmtid="{D5CDD505-2E9C-101B-9397-08002B2CF9AE}" pid="9" name="DISTaskPaneUrl">
    <vt:lpwstr>http://wcc-prod01.segmiddleware.segdmz.oraclevcn.com:16200/cs/idcplg?IdcService=DESKTOP_DOC_INFO&amp;dDocName=FONCEP-2378608&amp;dID=2563434&amp;ClientControlled=DocMan,taskpane&amp;coreContentOnly=1</vt:lpwstr>
  </property>
</Properties>
</file>